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https://d.docs.live.net/43d6b78040e8c54e/Dokumenter/6. SEMESTER BIOINGENIØR HVL/Bachelor oppgave - Fag/mappe uten navn/"/>
    </mc:Choice>
  </mc:AlternateContent>
  <xr:revisionPtr revIDLastSave="0" documentId="8_{F873EBDA-9FD9-EA4A-9318-DAD5010F981C}" xr6:coauthVersionLast="47" xr6:coauthVersionMax="47" xr10:uidLastSave="{00000000-0000-0000-0000-000000000000}"/>
  <bookViews>
    <workbookView xWindow="0" yWindow="500" windowWidth="28800" windowHeight="17500" xr2:uid="{D2A3B7E3-D4DC-E549-B158-E678EDC0EBB9}"/>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7" i="1" l="1"/>
  <c r="BG46" i="1"/>
  <c r="BG45" i="1"/>
  <c r="BG44" i="1"/>
  <c r="BF47" i="1"/>
  <c r="BF46" i="1"/>
  <c r="BF45" i="1"/>
  <c r="BF44" i="1"/>
  <c r="BE47" i="1"/>
  <c r="BE44" i="1"/>
  <c r="BD47" i="1"/>
  <c r="BD46" i="1"/>
  <c r="BD45" i="1"/>
  <c r="BD44" i="1"/>
  <c r="BE46" i="1"/>
  <c r="BE45" i="1"/>
  <c r="I76" i="1"/>
  <c r="I75" i="1"/>
  <c r="I74" i="1"/>
  <c r="I73" i="1"/>
  <c r="H76" i="1"/>
  <c r="H75" i="1"/>
  <c r="H74" i="1"/>
  <c r="H73" i="1"/>
  <c r="G76" i="1"/>
  <c r="G75" i="1"/>
  <c r="G74" i="1"/>
  <c r="G73" i="1"/>
  <c r="F76" i="1"/>
  <c r="F75" i="1"/>
  <c r="F74" i="1"/>
  <c r="F73" i="1"/>
  <c r="I66" i="1"/>
  <c r="I65" i="1"/>
  <c r="I64" i="1"/>
  <c r="I63" i="1"/>
  <c r="H66" i="1"/>
  <c r="H65" i="1"/>
  <c r="H64" i="1"/>
  <c r="H63" i="1"/>
  <c r="G66" i="1"/>
  <c r="G65" i="1"/>
  <c r="G64" i="1"/>
  <c r="G63" i="1"/>
  <c r="F66" i="1"/>
  <c r="F65" i="1"/>
  <c r="F64" i="1"/>
  <c r="F63" i="1"/>
  <c r="I54" i="1"/>
  <c r="H54" i="1"/>
  <c r="H55" i="1"/>
  <c r="G54" i="1"/>
  <c r="F54" i="1"/>
  <c r="F55" i="1"/>
  <c r="O32" i="1"/>
  <c r="I55" i="1"/>
  <c r="G55" i="1"/>
  <c r="I47" i="1"/>
  <c r="H47" i="1"/>
  <c r="G47" i="1"/>
  <c r="F47" i="1"/>
  <c r="I46" i="1"/>
  <c r="G46" i="1"/>
  <c r="H46" i="1"/>
  <c r="F46" i="1"/>
  <c r="BQ36" i="1"/>
  <c r="BP36" i="1"/>
  <c r="BM36" i="1"/>
  <c r="BN36" i="1" s="1"/>
  <c r="BO36" i="1" s="1"/>
  <c r="BH36" i="1"/>
  <c r="BG36" i="1"/>
  <c r="BD36" i="1"/>
  <c r="BE36" i="1" s="1"/>
  <c r="BF36" i="1" s="1"/>
  <c r="AQ36" i="1"/>
  <c r="AP36" i="1"/>
  <c r="AM36" i="1"/>
  <c r="AN36" i="1" s="1"/>
  <c r="AO36" i="1" s="1"/>
  <c r="AH36" i="1"/>
  <c r="AG36" i="1"/>
  <c r="AD36" i="1"/>
  <c r="AE36" i="1" s="1"/>
  <c r="AF36" i="1" s="1"/>
  <c r="S36" i="1"/>
  <c r="R36" i="1"/>
  <c r="O36" i="1"/>
  <c r="P36" i="1" s="1"/>
  <c r="Q36" i="1" s="1"/>
  <c r="J36" i="1"/>
  <c r="I36" i="1"/>
  <c r="F36" i="1"/>
  <c r="G36" i="1" s="1"/>
  <c r="H36" i="1" s="1"/>
  <c r="BQ35" i="1"/>
  <c r="BP35" i="1"/>
  <c r="BM35" i="1"/>
  <c r="BN35" i="1" s="1"/>
  <c r="BO35" i="1" s="1"/>
  <c r="BH35" i="1"/>
  <c r="BG35" i="1"/>
  <c r="BD35" i="1"/>
  <c r="BE35" i="1" s="1"/>
  <c r="BF35" i="1" s="1"/>
  <c r="AQ35" i="1"/>
  <c r="AP35" i="1"/>
  <c r="AM35" i="1"/>
  <c r="AN35" i="1" s="1"/>
  <c r="AO35" i="1" s="1"/>
  <c r="AH35" i="1"/>
  <c r="AG35" i="1"/>
  <c r="AD35" i="1"/>
  <c r="S35" i="1"/>
  <c r="R35" i="1"/>
  <c r="O35" i="1"/>
  <c r="P35" i="1" s="1"/>
  <c r="Q35" i="1" s="1"/>
  <c r="J35" i="1"/>
  <c r="I35" i="1"/>
  <c r="F35" i="1"/>
  <c r="G35" i="1" s="1"/>
  <c r="H35" i="1" s="1"/>
  <c r="BQ34" i="1"/>
  <c r="BP34" i="1"/>
  <c r="BM34" i="1"/>
  <c r="BN34" i="1" s="1"/>
  <c r="BO34" i="1" s="1"/>
  <c r="BH34" i="1"/>
  <c r="BG34" i="1"/>
  <c r="BD34" i="1"/>
  <c r="BE34" i="1" s="1"/>
  <c r="BF34" i="1" s="1"/>
  <c r="AQ34" i="1"/>
  <c r="AP34" i="1"/>
  <c r="AM34" i="1"/>
  <c r="AN34" i="1" s="1"/>
  <c r="AO34" i="1" s="1"/>
  <c r="AH34" i="1"/>
  <c r="AG34" i="1"/>
  <c r="AI34" i="1" s="1"/>
  <c r="AD34" i="1"/>
  <c r="AE34" i="1" s="1"/>
  <c r="AF34" i="1" s="1"/>
  <c r="S34" i="1"/>
  <c r="R34" i="1"/>
  <c r="O34" i="1"/>
  <c r="P34" i="1" s="1"/>
  <c r="Q34" i="1" s="1"/>
  <c r="J34" i="1"/>
  <c r="I34" i="1"/>
  <c r="F34" i="1"/>
  <c r="G34" i="1" s="1"/>
  <c r="H34" i="1" s="1"/>
  <c r="BQ33" i="1"/>
  <c r="BP33" i="1"/>
  <c r="BM33" i="1"/>
  <c r="BN33" i="1" s="1"/>
  <c r="BO33" i="1" s="1"/>
  <c r="BH33" i="1"/>
  <c r="BG33" i="1"/>
  <c r="BI33" i="1" s="1"/>
  <c r="BD33" i="1"/>
  <c r="BE33" i="1" s="1"/>
  <c r="BF33" i="1" s="1"/>
  <c r="AQ33" i="1"/>
  <c r="AP33" i="1"/>
  <c r="AM33" i="1"/>
  <c r="AN33" i="1" s="1"/>
  <c r="AO33" i="1" s="1"/>
  <c r="AH33" i="1"/>
  <c r="AG33" i="1"/>
  <c r="AD33" i="1"/>
  <c r="AE33" i="1" s="1"/>
  <c r="AF33" i="1" s="1"/>
  <c r="S33" i="1"/>
  <c r="R33" i="1"/>
  <c r="O33" i="1"/>
  <c r="P33" i="1" s="1"/>
  <c r="Q33" i="1" s="1"/>
  <c r="J33" i="1"/>
  <c r="I33" i="1"/>
  <c r="F33" i="1"/>
  <c r="G33" i="1" s="1"/>
  <c r="H33" i="1" s="1"/>
  <c r="BQ32" i="1"/>
  <c r="BP32" i="1"/>
  <c r="BM32" i="1"/>
  <c r="BN32" i="1" s="1"/>
  <c r="BO32" i="1" s="1"/>
  <c r="BH32" i="1"/>
  <c r="BG32" i="1"/>
  <c r="BD32" i="1"/>
  <c r="BE32" i="1" s="1"/>
  <c r="BF32" i="1" s="1"/>
  <c r="AQ32" i="1"/>
  <c r="AP32" i="1"/>
  <c r="AM32" i="1"/>
  <c r="AN32" i="1" s="1"/>
  <c r="AO32" i="1" s="1"/>
  <c r="AH32" i="1"/>
  <c r="AG32" i="1"/>
  <c r="AD32" i="1"/>
  <c r="AE32" i="1" s="1"/>
  <c r="AF32" i="1" s="1"/>
  <c r="S32" i="1"/>
  <c r="R32" i="1"/>
  <c r="P32" i="1"/>
  <c r="Q32" i="1" s="1"/>
  <c r="J32" i="1"/>
  <c r="I32" i="1"/>
  <c r="F32" i="1"/>
  <c r="G32" i="1" s="1"/>
  <c r="H32" i="1" s="1"/>
  <c r="BQ31" i="1"/>
  <c r="BP31" i="1"/>
  <c r="BM31" i="1"/>
  <c r="BN31" i="1" s="1"/>
  <c r="BO31" i="1" s="1"/>
  <c r="BH31" i="1"/>
  <c r="BG31" i="1"/>
  <c r="BD31" i="1"/>
  <c r="BE31" i="1" s="1"/>
  <c r="BF31" i="1" s="1"/>
  <c r="AQ31" i="1"/>
  <c r="AP31" i="1"/>
  <c r="AM31" i="1"/>
  <c r="AN31" i="1" s="1"/>
  <c r="AO31" i="1" s="1"/>
  <c r="AH31" i="1"/>
  <c r="AG31" i="1"/>
  <c r="AD31" i="1"/>
  <c r="AE31" i="1" s="1"/>
  <c r="AF31" i="1" s="1"/>
  <c r="S31" i="1"/>
  <c r="R31" i="1"/>
  <c r="O31" i="1"/>
  <c r="P31" i="1" s="1"/>
  <c r="Q31" i="1" s="1"/>
  <c r="J31" i="1"/>
  <c r="I31" i="1"/>
  <c r="F31" i="1"/>
  <c r="G31" i="1" s="1"/>
  <c r="H31" i="1" s="1"/>
  <c r="BQ30" i="1"/>
  <c r="BP30" i="1"/>
  <c r="BM30" i="1"/>
  <c r="BN30" i="1" s="1"/>
  <c r="BO30" i="1" s="1"/>
  <c r="BH30" i="1"/>
  <c r="BG30" i="1"/>
  <c r="BD30" i="1"/>
  <c r="BE30" i="1" s="1"/>
  <c r="BF30" i="1" s="1"/>
  <c r="AQ30" i="1"/>
  <c r="AP30" i="1"/>
  <c r="AM30" i="1"/>
  <c r="AN30" i="1" s="1"/>
  <c r="AO30" i="1" s="1"/>
  <c r="AH30" i="1"/>
  <c r="AG30" i="1"/>
  <c r="AD30" i="1"/>
  <c r="AE30" i="1" s="1"/>
  <c r="AF30" i="1" s="1"/>
  <c r="S30" i="1"/>
  <c r="R30" i="1"/>
  <c r="O30" i="1"/>
  <c r="P30" i="1" s="1"/>
  <c r="Q30" i="1" s="1"/>
  <c r="J30" i="1"/>
  <c r="I30" i="1"/>
  <c r="F30" i="1"/>
  <c r="G30" i="1" s="1"/>
  <c r="H30" i="1" s="1"/>
  <c r="BQ29" i="1"/>
  <c r="BP29" i="1"/>
  <c r="BM29" i="1"/>
  <c r="BN29" i="1" s="1"/>
  <c r="BO29" i="1" s="1"/>
  <c r="BH29" i="1"/>
  <c r="BG29" i="1"/>
  <c r="BD29" i="1"/>
  <c r="BE29" i="1" s="1"/>
  <c r="BF29" i="1" s="1"/>
  <c r="AQ29" i="1"/>
  <c r="AP29" i="1"/>
  <c r="AM29" i="1"/>
  <c r="AN29" i="1" s="1"/>
  <c r="AO29" i="1" s="1"/>
  <c r="AH29" i="1"/>
  <c r="AG29" i="1"/>
  <c r="AD29" i="1"/>
  <c r="AE29" i="1" s="1"/>
  <c r="AF29" i="1" s="1"/>
  <c r="S29" i="1"/>
  <c r="R29" i="1"/>
  <c r="O29" i="1"/>
  <c r="P29" i="1" s="1"/>
  <c r="Q29" i="1" s="1"/>
  <c r="J29" i="1"/>
  <c r="I29" i="1"/>
  <c r="F29" i="1"/>
  <c r="G29" i="1" s="1"/>
  <c r="H29" i="1" s="1"/>
  <c r="BQ28" i="1"/>
  <c r="BP28" i="1"/>
  <c r="BM28" i="1"/>
  <c r="BN28" i="1" s="1"/>
  <c r="BO28" i="1" s="1"/>
  <c r="BH28" i="1"/>
  <c r="BG28" i="1"/>
  <c r="BD28" i="1"/>
  <c r="BE28" i="1" s="1"/>
  <c r="BF28" i="1" s="1"/>
  <c r="AQ28" i="1"/>
  <c r="AP28" i="1"/>
  <c r="AM28" i="1"/>
  <c r="AN28" i="1" s="1"/>
  <c r="AO28" i="1" s="1"/>
  <c r="AH28" i="1"/>
  <c r="AG28" i="1"/>
  <c r="AD28" i="1"/>
  <c r="AE28" i="1" s="1"/>
  <c r="AF28" i="1" s="1"/>
  <c r="S28" i="1"/>
  <c r="R28" i="1"/>
  <c r="O28" i="1"/>
  <c r="P28" i="1" s="1"/>
  <c r="Q28" i="1" s="1"/>
  <c r="J28" i="1"/>
  <c r="I28" i="1"/>
  <c r="F28" i="1"/>
  <c r="BQ27" i="1"/>
  <c r="BP27" i="1"/>
  <c r="BM27" i="1"/>
  <c r="BN27" i="1" s="1"/>
  <c r="BO27" i="1" s="1"/>
  <c r="BH27" i="1"/>
  <c r="BG27" i="1"/>
  <c r="BD27" i="1"/>
  <c r="BE27" i="1" s="1"/>
  <c r="BF27" i="1" s="1"/>
  <c r="AQ27" i="1"/>
  <c r="AP27" i="1"/>
  <c r="AM27" i="1"/>
  <c r="AN27" i="1" s="1"/>
  <c r="AO27" i="1" s="1"/>
  <c r="AH27" i="1"/>
  <c r="AG27" i="1"/>
  <c r="AD27" i="1"/>
  <c r="AE27" i="1" s="1"/>
  <c r="AF27" i="1" s="1"/>
  <c r="S27" i="1"/>
  <c r="R27" i="1"/>
  <c r="O27" i="1"/>
  <c r="P27" i="1" s="1"/>
  <c r="Q27" i="1" s="1"/>
  <c r="J27" i="1"/>
  <c r="I27" i="1"/>
  <c r="F27" i="1"/>
  <c r="G27" i="1" s="1"/>
  <c r="H27" i="1" s="1"/>
  <c r="BQ26" i="1"/>
  <c r="BP26" i="1"/>
  <c r="BM26" i="1"/>
  <c r="BN26" i="1" s="1"/>
  <c r="BO26" i="1" s="1"/>
  <c r="BH26" i="1"/>
  <c r="BG26" i="1"/>
  <c r="BD26" i="1"/>
  <c r="BE26" i="1" s="1"/>
  <c r="BF26" i="1" s="1"/>
  <c r="AQ26" i="1"/>
  <c r="AP26" i="1"/>
  <c r="AM26" i="1"/>
  <c r="AN26" i="1" s="1"/>
  <c r="AO26" i="1" s="1"/>
  <c r="AH26" i="1"/>
  <c r="AG26" i="1"/>
  <c r="AD26" i="1"/>
  <c r="AE26" i="1" s="1"/>
  <c r="AF26" i="1" s="1"/>
  <c r="S26" i="1"/>
  <c r="R26" i="1"/>
  <c r="O26" i="1"/>
  <c r="P26" i="1" s="1"/>
  <c r="Q26" i="1" s="1"/>
  <c r="J26" i="1"/>
  <c r="I26" i="1"/>
  <c r="F26" i="1"/>
  <c r="G26" i="1" s="1"/>
  <c r="H26" i="1" s="1"/>
  <c r="BQ25" i="1"/>
  <c r="BP25" i="1"/>
  <c r="BM25" i="1"/>
  <c r="BN25" i="1" s="1"/>
  <c r="BO25" i="1" s="1"/>
  <c r="BH25" i="1"/>
  <c r="BG25" i="1"/>
  <c r="BD25" i="1"/>
  <c r="BE25" i="1" s="1"/>
  <c r="BF25" i="1" s="1"/>
  <c r="AQ25" i="1"/>
  <c r="AP25" i="1"/>
  <c r="AM25" i="1"/>
  <c r="AN25" i="1" s="1"/>
  <c r="AO25" i="1" s="1"/>
  <c r="AH25" i="1"/>
  <c r="AG25" i="1"/>
  <c r="AD25" i="1"/>
  <c r="AE25" i="1" s="1"/>
  <c r="AF25" i="1" s="1"/>
  <c r="S25" i="1"/>
  <c r="R25" i="1"/>
  <c r="O25" i="1"/>
  <c r="P25" i="1" s="1"/>
  <c r="Q25" i="1" s="1"/>
  <c r="J25" i="1"/>
  <c r="I25" i="1"/>
  <c r="F25" i="1"/>
  <c r="G25" i="1" s="1"/>
  <c r="H25" i="1" s="1"/>
  <c r="BQ24" i="1"/>
  <c r="BP24" i="1"/>
  <c r="BM24" i="1"/>
  <c r="BN24" i="1" s="1"/>
  <c r="BO24" i="1" s="1"/>
  <c r="BH24" i="1"/>
  <c r="BG24" i="1"/>
  <c r="BD24" i="1"/>
  <c r="BE24" i="1" s="1"/>
  <c r="BF24" i="1" s="1"/>
  <c r="AQ24" i="1"/>
  <c r="AP24" i="1"/>
  <c r="AM24" i="1"/>
  <c r="AN24" i="1" s="1"/>
  <c r="AO24" i="1" s="1"/>
  <c r="AH24" i="1"/>
  <c r="AG24" i="1"/>
  <c r="AD24" i="1"/>
  <c r="AE24" i="1" s="1"/>
  <c r="AF24" i="1" s="1"/>
  <c r="S24" i="1"/>
  <c r="R24" i="1"/>
  <c r="O24" i="1"/>
  <c r="P24" i="1" s="1"/>
  <c r="Q24" i="1" s="1"/>
  <c r="J24" i="1"/>
  <c r="I24" i="1"/>
  <c r="F24" i="1"/>
  <c r="G24" i="1" s="1"/>
  <c r="H24" i="1" s="1"/>
  <c r="BQ23" i="1"/>
  <c r="BP23" i="1"/>
  <c r="BM23" i="1"/>
  <c r="BN23" i="1" s="1"/>
  <c r="BO23" i="1" s="1"/>
  <c r="BH23" i="1"/>
  <c r="BG23" i="1"/>
  <c r="BD23" i="1"/>
  <c r="BE23" i="1" s="1"/>
  <c r="BF23" i="1" s="1"/>
  <c r="AQ23" i="1"/>
  <c r="AP23" i="1"/>
  <c r="AM23" i="1"/>
  <c r="AN23" i="1" s="1"/>
  <c r="AO23" i="1" s="1"/>
  <c r="AH23" i="1"/>
  <c r="AG23" i="1"/>
  <c r="AD23" i="1"/>
  <c r="AE23" i="1" s="1"/>
  <c r="AF23" i="1" s="1"/>
  <c r="S23" i="1"/>
  <c r="R23" i="1"/>
  <c r="O23" i="1"/>
  <c r="P23" i="1" s="1"/>
  <c r="Q23" i="1" s="1"/>
  <c r="J23" i="1"/>
  <c r="I23" i="1"/>
  <c r="F23" i="1"/>
  <c r="G23" i="1" s="1"/>
  <c r="H23" i="1" s="1"/>
  <c r="BQ22" i="1"/>
  <c r="BP22" i="1"/>
  <c r="BM22" i="1"/>
  <c r="BN22" i="1" s="1"/>
  <c r="BO22" i="1" s="1"/>
  <c r="BH22" i="1"/>
  <c r="BG22" i="1"/>
  <c r="BD22" i="1"/>
  <c r="BE22" i="1" s="1"/>
  <c r="BF22" i="1" s="1"/>
  <c r="AQ22" i="1"/>
  <c r="AP22" i="1"/>
  <c r="AM22" i="1"/>
  <c r="AN22" i="1" s="1"/>
  <c r="AO22" i="1" s="1"/>
  <c r="AH22" i="1"/>
  <c r="AG22" i="1"/>
  <c r="AD22" i="1"/>
  <c r="S22" i="1"/>
  <c r="R22" i="1"/>
  <c r="O22" i="1"/>
  <c r="P22" i="1" s="1"/>
  <c r="Q22" i="1" s="1"/>
  <c r="J22" i="1"/>
  <c r="I22" i="1"/>
  <c r="F22" i="1"/>
  <c r="BQ21" i="1"/>
  <c r="BP21" i="1"/>
  <c r="BM21" i="1"/>
  <c r="BN21" i="1" s="1"/>
  <c r="BO21" i="1" s="1"/>
  <c r="BH21" i="1"/>
  <c r="BG21" i="1"/>
  <c r="BD21" i="1"/>
  <c r="BE21" i="1" s="1"/>
  <c r="BF21" i="1" s="1"/>
  <c r="AQ21" i="1"/>
  <c r="AP21" i="1"/>
  <c r="AM21" i="1"/>
  <c r="AN21" i="1" s="1"/>
  <c r="AO21" i="1" s="1"/>
  <c r="AH21" i="1"/>
  <c r="AG21" i="1"/>
  <c r="AD21" i="1"/>
  <c r="AE21" i="1" s="1"/>
  <c r="AF21" i="1" s="1"/>
  <c r="S21" i="1"/>
  <c r="R21" i="1"/>
  <c r="O21" i="1"/>
  <c r="P21" i="1" s="1"/>
  <c r="Q21" i="1" s="1"/>
  <c r="J21" i="1"/>
  <c r="I21" i="1"/>
  <c r="F21" i="1"/>
  <c r="G21" i="1" s="1"/>
  <c r="H21" i="1" s="1"/>
  <c r="BQ20" i="1"/>
  <c r="BP20" i="1"/>
  <c r="BM20" i="1"/>
  <c r="BN20" i="1" s="1"/>
  <c r="BO20" i="1" s="1"/>
  <c r="BH20" i="1"/>
  <c r="BG20" i="1"/>
  <c r="BD20" i="1"/>
  <c r="BE20" i="1" s="1"/>
  <c r="BF20" i="1" s="1"/>
  <c r="AQ20" i="1"/>
  <c r="AP20" i="1"/>
  <c r="AM20" i="1"/>
  <c r="AN20" i="1" s="1"/>
  <c r="AO20" i="1" s="1"/>
  <c r="AH20" i="1"/>
  <c r="AG20" i="1"/>
  <c r="AD20" i="1"/>
  <c r="AE20" i="1" s="1"/>
  <c r="AF20" i="1" s="1"/>
  <c r="S20" i="1"/>
  <c r="R20" i="1"/>
  <c r="O20" i="1"/>
  <c r="P20" i="1" s="1"/>
  <c r="Q20" i="1" s="1"/>
  <c r="J20" i="1"/>
  <c r="I20" i="1"/>
  <c r="F20" i="1"/>
  <c r="G20" i="1" s="1"/>
  <c r="H20" i="1" s="1"/>
  <c r="BQ19" i="1"/>
  <c r="BP19" i="1"/>
  <c r="BM19" i="1"/>
  <c r="BN19" i="1" s="1"/>
  <c r="BO19" i="1" s="1"/>
  <c r="BH19" i="1"/>
  <c r="BG19" i="1"/>
  <c r="BD19" i="1"/>
  <c r="BE19" i="1" s="1"/>
  <c r="BF19" i="1" s="1"/>
  <c r="AQ19" i="1"/>
  <c r="AP19" i="1"/>
  <c r="AM19" i="1"/>
  <c r="AN19" i="1" s="1"/>
  <c r="AO19" i="1" s="1"/>
  <c r="AH19" i="1"/>
  <c r="AG19" i="1"/>
  <c r="AD19" i="1"/>
  <c r="AE19" i="1" s="1"/>
  <c r="AF19" i="1" s="1"/>
  <c r="S19" i="1"/>
  <c r="R19" i="1"/>
  <c r="O19" i="1"/>
  <c r="P19" i="1" s="1"/>
  <c r="Q19" i="1" s="1"/>
  <c r="J19" i="1"/>
  <c r="I19" i="1"/>
  <c r="F19" i="1"/>
  <c r="BQ18" i="1"/>
  <c r="BP18" i="1"/>
  <c r="BM18" i="1"/>
  <c r="BN18" i="1" s="1"/>
  <c r="BO18" i="1" s="1"/>
  <c r="BH18" i="1"/>
  <c r="BG18" i="1"/>
  <c r="BD18" i="1"/>
  <c r="BE18" i="1" s="1"/>
  <c r="BF18" i="1" s="1"/>
  <c r="AQ18" i="1"/>
  <c r="AP18" i="1"/>
  <c r="AM18" i="1"/>
  <c r="AN18" i="1" s="1"/>
  <c r="AO18" i="1" s="1"/>
  <c r="AH18" i="1"/>
  <c r="AG18" i="1"/>
  <c r="AD18" i="1"/>
  <c r="AE18" i="1" s="1"/>
  <c r="AF18" i="1" s="1"/>
  <c r="S18" i="1"/>
  <c r="R18" i="1"/>
  <c r="O18" i="1"/>
  <c r="P18" i="1" s="1"/>
  <c r="Q18" i="1" s="1"/>
  <c r="J18" i="1"/>
  <c r="I18" i="1"/>
  <c r="F18" i="1"/>
  <c r="BQ17" i="1"/>
  <c r="BP17" i="1"/>
  <c r="BM17" i="1"/>
  <c r="BN17" i="1" s="1"/>
  <c r="BO17" i="1" s="1"/>
  <c r="BH17" i="1"/>
  <c r="BG17" i="1"/>
  <c r="BD17" i="1"/>
  <c r="AQ17" i="1"/>
  <c r="AP17" i="1"/>
  <c r="AM17" i="1"/>
  <c r="AN17" i="1" s="1"/>
  <c r="AO17" i="1" s="1"/>
  <c r="AH17" i="1"/>
  <c r="AG17" i="1"/>
  <c r="AD17" i="1"/>
  <c r="AE17" i="1" s="1"/>
  <c r="AF17" i="1" s="1"/>
  <c r="S17" i="1"/>
  <c r="R17" i="1"/>
  <c r="O17" i="1"/>
  <c r="P17" i="1" s="1"/>
  <c r="Q17" i="1" s="1"/>
  <c r="J17" i="1"/>
  <c r="I17" i="1"/>
  <c r="F17" i="1"/>
  <c r="G17" i="1" s="1"/>
  <c r="H17" i="1" s="1"/>
  <c r="BQ16" i="1"/>
  <c r="BP16" i="1"/>
  <c r="BM16" i="1"/>
  <c r="BN16" i="1" s="1"/>
  <c r="BO16" i="1" s="1"/>
  <c r="BH16" i="1"/>
  <c r="BG16" i="1"/>
  <c r="BD16" i="1"/>
  <c r="BE16" i="1" s="1"/>
  <c r="BF16" i="1" s="1"/>
  <c r="AQ16" i="1"/>
  <c r="AP16" i="1"/>
  <c r="AM16" i="1"/>
  <c r="AN16" i="1" s="1"/>
  <c r="AO16" i="1" s="1"/>
  <c r="AH16" i="1"/>
  <c r="AG16" i="1"/>
  <c r="AD16" i="1"/>
  <c r="S16" i="1"/>
  <c r="R16" i="1"/>
  <c r="O16" i="1"/>
  <c r="P16" i="1" s="1"/>
  <c r="Q16" i="1" s="1"/>
  <c r="J16" i="1"/>
  <c r="I16" i="1"/>
  <c r="F16" i="1"/>
  <c r="G16" i="1" s="1"/>
  <c r="H16" i="1" s="1"/>
  <c r="BQ15" i="1"/>
  <c r="BP15" i="1"/>
  <c r="BM15" i="1"/>
  <c r="BN15" i="1" s="1"/>
  <c r="BO15" i="1" s="1"/>
  <c r="BH15" i="1"/>
  <c r="BG15" i="1"/>
  <c r="BD15" i="1"/>
  <c r="BE15" i="1" s="1"/>
  <c r="BF15" i="1" s="1"/>
  <c r="AQ15" i="1"/>
  <c r="AP15" i="1"/>
  <c r="AM15" i="1"/>
  <c r="AN15" i="1" s="1"/>
  <c r="AO15" i="1" s="1"/>
  <c r="AH15" i="1"/>
  <c r="AG15" i="1"/>
  <c r="AD15" i="1"/>
  <c r="AE15" i="1" s="1"/>
  <c r="AF15" i="1" s="1"/>
  <c r="S15" i="1"/>
  <c r="R15" i="1"/>
  <c r="O15" i="1"/>
  <c r="P15" i="1" s="1"/>
  <c r="Q15" i="1" s="1"/>
  <c r="J15" i="1"/>
  <c r="I15" i="1"/>
  <c r="F15" i="1"/>
  <c r="BQ14" i="1"/>
  <c r="BP14" i="1"/>
  <c r="BM14" i="1"/>
  <c r="BN14" i="1" s="1"/>
  <c r="BO14" i="1" s="1"/>
  <c r="BH14" i="1"/>
  <c r="BG14" i="1"/>
  <c r="BD14" i="1"/>
  <c r="BE14" i="1" s="1"/>
  <c r="BF14" i="1" s="1"/>
  <c r="AQ14" i="1"/>
  <c r="AP14" i="1"/>
  <c r="AM14" i="1"/>
  <c r="AN14" i="1" s="1"/>
  <c r="AO14" i="1" s="1"/>
  <c r="AH14" i="1"/>
  <c r="AG14" i="1"/>
  <c r="AD14" i="1"/>
  <c r="AE14" i="1" s="1"/>
  <c r="AF14" i="1" s="1"/>
  <c r="S14" i="1"/>
  <c r="R14" i="1"/>
  <c r="O14" i="1"/>
  <c r="P14" i="1" s="1"/>
  <c r="Q14" i="1" s="1"/>
  <c r="J14" i="1"/>
  <c r="I14" i="1"/>
  <c r="F14" i="1"/>
  <c r="BQ13" i="1"/>
  <c r="BP13" i="1"/>
  <c r="BM13" i="1"/>
  <c r="BN13" i="1" s="1"/>
  <c r="BO13" i="1" s="1"/>
  <c r="BH13" i="1"/>
  <c r="BG13" i="1"/>
  <c r="BD13" i="1"/>
  <c r="BE13" i="1" s="1"/>
  <c r="BF13" i="1" s="1"/>
  <c r="AQ13" i="1"/>
  <c r="AP13" i="1"/>
  <c r="AM13" i="1"/>
  <c r="AN13" i="1" s="1"/>
  <c r="AO13" i="1" s="1"/>
  <c r="AH13" i="1"/>
  <c r="AG13" i="1"/>
  <c r="AD13" i="1"/>
  <c r="AE13" i="1" s="1"/>
  <c r="AF13" i="1" s="1"/>
  <c r="S13" i="1"/>
  <c r="R13" i="1"/>
  <c r="O13" i="1"/>
  <c r="P13" i="1" s="1"/>
  <c r="Q13" i="1" s="1"/>
  <c r="J13" i="1"/>
  <c r="I13" i="1"/>
  <c r="F13" i="1"/>
  <c r="G13" i="1" s="1"/>
  <c r="H13" i="1" s="1"/>
  <c r="BQ12" i="1"/>
  <c r="BP12" i="1"/>
  <c r="BM12" i="1"/>
  <c r="BN12" i="1" s="1"/>
  <c r="BO12" i="1" s="1"/>
  <c r="BH12" i="1"/>
  <c r="BG12" i="1"/>
  <c r="BD12" i="1"/>
  <c r="BE12" i="1" s="1"/>
  <c r="BF12" i="1" s="1"/>
  <c r="AQ12" i="1"/>
  <c r="AP12" i="1"/>
  <c r="AM12" i="1"/>
  <c r="AN12" i="1" s="1"/>
  <c r="AO12" i="1" s="1"/>
  <c r="AH12" i="1"/>
  <c r="AG12" i="1"/>
  <c r="AD12" i="1"/>
  <c r="AE12" i="1" s="1"/>
  <c r="AF12" i="1" s="1"/>
  <c r="S12" i="1"/>
  <c r="R12" i="1"/>
  <c r="O12" i="1"/>
  <c r="P12" i="1" s="1"/>
  <c r="Q12" i="1" s="1"/>
  <c r="J12" i="1"/>
  <c r="I12" i="1"/>
  <c r="F12" i="1"/>
  <c r="G12" i="1" s="1"/>
  <c r="H12" i="1" s="1"/>
  <c r="BQ11" i="1"/>
  <c r="BP11" i="1"/>
  <c r="BM11" i="1"/>
  <c r="BN11" i="1" s="1"/>
  <c r="BO11" i="1" s="1"/>
  <c r="BH11" i="1"/>
  <c r="BG11" i="1"/>
  <c r="BD11" i="1"/>
  <c r="AQ11" i="1"/>
  <c r="AP11" i="1"/>
  <c r="AM11" i="1"/>
  <c r="AN11" i="1" s="1"/>
  <c r="AO11" i="1" s="1"/>
  <c r="AH11" i="1"/>
  <c r="AG11" i="1"/>
  <c r="AD11" i="1"/>
  <c r="AE11" i="1" s="1"/>
  <c r="AF11" i="1" s="1"/>
  <c r="S11" i="1"/>
  <c r="R11" i="1"/>
  <c r="O11" i="1"/>
  <c r="P11" i="1" s="1"/>
  <c r="Q11" i="1" s="1"/>
  <c r="J11" i="1"/>
  <c r="I11" i="1"/>
  <c r="F11" i="1"/>
  <c r="G11" i="1" s="1"/>
  <c r="H11" i="1" s="1"/>
  <c r="BQ10" i="1"/>
  <c r="BP10" i="1"/>
  <c r="BM10" i="1"/>
  <c r="BN10" i="1" s="1"/>
  <c r="BO10" i="1" s="1"/>
  <c r="BH10" i="1"/>
  <c r="BG10" i="1"/>
  <c r="BD10" i="1"/>
  <c r="BE10" i="1" s="1"/>
  <c r="BF10" i="1" s="1"/>
  <c r="AQ10" i="1"/>
  <c r="AP10" i="1"/>
  <c r="AM10" i="1"/>
  <c r="AN10" i="1" s="1"/>
  <c r="AO10" i="1" s="1"/>
  <c r="AH10" i="1"/>
  <c r="AG10" i="1"/>
  <c r="AD10" i="1"/>
  <c r="S10" i="1"/>
  <c r="R10" i="1"/>
  <c r="O10" i="1"/>
  <c r="P10" i="1" s="1"/>
  <c r="Q10" i="1" s="1"/>
  <c r="J10" i="1"/>
  <c r="I10" i="1"/>
  <c r="F10" i="1"/>
  <c r="BQ9" i="1"/>
  <c r="BP9" i="1"/>
  <c r="BM9" i="1"/>
  <c r="BN9" i="1" s="1"/>
  <c r="BO9" i="1" s="1"/>
  <c r="BH9" i="1"/>
  <c r="BG9" i="1"/>
  <c r="BD9" i="1"/>
  <c r="BE9" i="1" s="1"/>
  <c r="BF9" i="1" s="1"/>
  <c r="AQ9" i="1"/>
  <c r="AP9" i="1"/>
  <c r="AM9" i="1"/>
  <c r="AN9" i="1" s="1"/>
  <c r="AO9" i="1" s="1"/>
  <c r="AH9" i="1"/>
  <c r="AG9" i="1"/>
  <c r="AD9" i="1"/>
  <c r="AE9" i="1" s="1"/>
  <c r="AF9" i="1" s="1"/>
  <c r="S9" i="1"/>
  <c r="R9" i="1"/>
  <c r="O9" i="1"/>
  <c r="J9" i="1"/>
  <c r="I9" i="1"/>
  <c r="F9" i="1"/>
  <c r="G9" i="1" s="1"/>
  <c r="H9" i="1" s="1"/>
  <c r="BQ8" i="1"/>
  <c r="BP8" i="1"/>
  <c r="BM8" i="1"/>
  <c r="BN8" i="1" s="1"/>
  <c r="BO8" i="1" s="1"/>
  <c r="BH8" i="1"/>
  <c r="BG8" i="1"/>
  <c r="BD8" i="1"/>
  <c r="BE8" i="1" s="1"/>
  <c r="BF8" i="1" s="1"/>
  <c r="AQ8" i="1"/>
  <c r="AP8" i="1"/>
  <c r="AM8" i="1"/>
  <c r="AH8" i="1"/>
  <c r="AG8" i="1"/>
  <c r="AD8" i="1"/>
  <c r="AE8" i="1" s="1"/>
  <c r="AF8" i="1" s="1"/>
  <c r="S8" i="1"/>
  <c r="R8" i="1"/>
  <c r="O8" i="1"/>
  <c r="J8" i="1"/>
  <c r="I8" i="1"/>
  <c r="F8" i="1"/>
  <c r="G8" i="1" s="1"/>
  <c r="BQ7" i="1"/>
  <c r="BP7" i="1"/>
  <c r="BM7" i="1"/>
  <c r="BN7" i="1" s="1"/>
  <c r="BO7" i="1" s="1"/>
  <c r="BH7" i="1"/>
  <c r="BG7" i="1"/>
  <c r="BD7" i="1"/>
  <c r="BE7" i="1" s="1"/>
  <c r="BF7" i="1" s="1"/>
  <c r="AQ7" i="1"/>
  <c r="AP7" i="1"/>
  <c r="AM7" i="1"/>
  <c r="AH7" i="1"/>
  <c r="AG7" i="1"/>
  <c r="AD7" i="1"/>
  <c r="AE7" i="1" s="1"/>
  <c r="AF7" i="1" s="1"/>
  <c r="S7" i="1"/>
  <c r="R7" i="1"/>
  <c r="O7" i="1"/>
  <c r="J7" i="1"/>
  <c r="I7" i="1"/>
  <c r="F7" i="1"/>
  <c r="BI35" i="1" l="1"/>
  <c r="AI9" i="1"/>
  <c r="BI10" i="1"/>
  <c r="AR7" i="1"/>
  <c r="AI10" i="1"/>
  <c r="AI16" i="1"/>
  <c r="BI17" i="1"/>
  <c r="AI35" i="1"/>
  <c r="BR25" i="1"/>
  <c r="BR30" i="1"/>
  <c r="AR33" i="1"/>
  <c r="T34" i="1"/>
  <c r="BR36" i="1"/>
  <c r="BR10" i="1"/>
  <c r="K21" i="1"/>
  <c r="K23" i="1"/>
  <c r="K26" i="1"/>
  <c r="AR8" i="1"/>
  <c r="T9" i="1"/>
  <c r="BI14" i="1"/>
  <c r="BI16" i="1"/>
  <c r="AI15" i="1"/>
  <c r="AI17" i="1"/>
  <c r="T13" i="1"/>
  <c r="T17" i="1"/>
  <c r="AI21" i="1"/>
  <c r="BI22" i="1"/>
  <c r="K24" i="1"/>
  <c r="AR25" i="1"/>
  <c r="BI25" i="1"/>
  <c r="AI26" i="1"/>
  <c r="BI32" i="1"/>
  <c r="BI18" i="1"/>
  <c r="AI19" i="1"/>
  <c r="K11" i="1"/>
  <c r="T21" i="1"/>
  <c r="K29" i="1"/>
  <c r="K31" i="1"/>
  <c r="AR32" i="1"/>
  <c r="AI11" i="1"/>
  <c r="BI12" i="1"/>
  <c r="K14" i="1"/>
  <c r="K17" i="1"/>
  <c r="BI20" i="1"/>
  <c r="K22" i="1"/>
  <c r="BR22" i="1"/>
  <c r="T26" i="1"/>
  <c r="T32" i="1"/>
  <c r="AI32" i="1"/>
  <c r="K34" i="1"/>
  <c r="K36" i="1"/>
  <c r="BI11" i="1"/>
  <c r="BR16" i="1"/>
  <c r="T24" i="1"/>
  <c r="AI24" i="1"/>
  <c r="AI27" i="1"/>
  <c r="AR27" i="1"/>
  <c r="BI27" i="1"/>
  <c r="BR33" i="1"/>
  <c r="BR35" i="1"/>
  <c r="T7" i="1"/>
  <c r="K10" i="1"/>
  <c r="AI13" i="1"/>
  <c r="K18" i="1"/>
  <c r="AI22" i="1"/>
  <c r="K28" i="1"/>
  <c r="G22" i="1"/>
  <c r="H22" i="1" s="1"/>
  <c r="G18" i="1"/>
  <c r="H18" i="1" s="1"/>
  <c r="AE10" i="1"/>
  <c r="AF10" i="1" s="1"/>
  <c r="AE16" i="1"/>
  <c r="AF16" i="1" s="1"/>
  <c r="AR18" i="1"/>
  <c r="AE22" i="1"/>
  <c r="AF22" i="1" s="1"/>
  <c r="AR22" i="1"/>
  <c r="BR23" i="1"/>
  <c r="T27" i="1"/>
  <c r="BI28" i="1"/>
  <c r="AE35" i="1"/>
  <c r="AF35" i="1" s="1"/>
  <c r="AR35" i="1"/>
  <c r="BI36" i="1"/>
  <c r="G14" i="1"/>
  <c r="H14" i="1" s="1"/>
  <c r="P7" i="1"/>
  <c r="Q7" i="1" s="1"/>
  <c r="T8" i="1"/>
  <c r="AN8" i="1"/>
  <c r="AO8" i="1" s="1"/>
  <c r="AR9" i="1"/>
  <c r="BI9" i="1"/>
  <c r="BR9" i="1"/>
  <c r="BE11" i="1"/>
  <c r="BF11" i="1" s="1"/>
  <c r="K12" i="1"/>
  <c r="T12" i="1"/>
  <c r="AI12" i="1"/>
  <c r="K13" i="1"/>
  <c r="AI14" i="1"/>
  <c r="K16" i="1"/>
  <c r="BE17" i="1"/>
  <c r="BF17" i="1" s="1"/>
  <c r="T18" i="1"/>
  <c r="AI18" i="1"/>
  <c r="K19" i="1"/>
  <c r="BR19" i="1"/>
  <c r="K20" i="1"/>
  <c r="AI20" i="1"/>
  <c r="AR23" i="1"/>
  <c r="BI23" i="1"/>
  <c r="K27" i="1"/>
  <c r="AR28" i="1"/>
  <c r="BR29" i="1"/>
  <c r="K30" i="1"/>
  <c r="T30" i="1"/>
  <c r="AI30" i="1"/>
  <c r="AI31" i="1"/>
  <c r="AR31" i="1"/>
  <c r="BI31" i="1"/>
  <c r="G28" i="1"/>
  <c r="H28" i="1" s="1"/>
  <c r="G10" i="1"/>
  <c r="H10" i="1" s="1"/>
  <c r="AN7" i="1"/>
  <c r="AO7" i="1" s="1"/>
  <c r="P9" i="1"/>
  <c r="Q9" i="1" s="1"/>
  <c r="BR7" i="1"/>
  <c r="H8" i="1"/>
  <c r="P8" i="1"/>
  <c r="Q8" i="1" s="1"/>
  <c r="AR13" i="1"/>
  <c r="BI13" i="1"/>
  <c r="K15" i="1"/>
  <c r="AR15" i="1"/>
  <c r="BI15" i="1"/>
  <c r="AR19" i="1"/>
  <c r="BI19" i="1"/>
  <c r="AR21" i="1"/>
  <c r="BI21" i="1"/>
  <c r="BR24" i="1"/>
  <c r="K25" i="1"/>
  <c r="T28" i="1"/>
  <c r="AI28" i="1"/>
  <c r="AR29" i="1"/>
  <c r="BI29" i="1"/>
  <c r="T31" i="1"/>
  <c r="K32" i="1"/>
  <c r="BR32" i="1"/>
  <c r="K33" i="1"/>
  <c r="AI36" i="1"/>
  <c r="G19" i="1"/>
  <c r="H19" i="1" s="1"/>
  <c r="G15" i="1"/>
  <c r="H15" i="1" s="1"/>
  <c r="G7" i="1"/>
  <c r="H7" i="1" s="1"/>
  <c r="AR12" i="1"/>
  <c r="BR15" i="1"/>
  <c r="AR16" i="1"/>
  <c r="T11" i="1"/>
  <c r="T15" i="1"/>
  <c r="BR11" i="1"/>
  <c r="AR10" i="1"/>
  <c r="BR13" i="1"/>
  <c r="AR14" i="1"/>
  <c r="BI30" i="1"/>
  <c r="AI33" i="1"/>
  <c r="BI34" i="1"/>
  <c r="BR17" i="1"/>
  <c r="T19" i="1"/>
  <c r="AR20" i="1"/>
  <c r="BR21" i="1"/>
  <c r="T23" i="1"/>
  <c r="AR24" i="1"/>
  <c r="AI25" i="1"/>
  <c r="BI26" i="1"/>
  <c r="AI29" i="1"/>
  <c r="K7" i="1"/>
  <c r="AI7" i="1"/>
  <c r="BI7" i="1"/>
  <c r="K8" i="1"/>
  <c r="AI8" i="1"/>
  <c r="BR8" i="1"/>
  <c r="K9" i="1"/>
  <c r="T10" i="1"/>
  <c r="AR11" i="1"/>
  <c r="BR12" i="1"/>
  <c r="T14" i="1"/>
  <c r="BR20" i="1"/>
  <c r="T22" i="1"/>
  <c r="BR28" i="1"/>
  <c r="T36" i="1"/>
  <c r="T25" i="1"/>
  <c r="AR26" i="1"/>
  <c r="BR27" i="1"/>
  <c r="T29" i="1"/>
  <c r="AR30" i="1"/>
  <c r="BR31" i="1"/>
  <c r="T33" i="1"/>
  <c r="AR34" i="1"/>
  <c r="AR36" i="1"/>
  <c r="AI23" i="1"/>
  <c r="BI24" i="1"/>
  <c r="BR14" i="1"/>
  <c r="T16" i="1"/>
  <c r="AR17" i="1"/>
  <c r="BR18" i="1"/>
  <c r="T20" i="1"/>
  <c r="BR26" i="1"/>
  <c r="BR34" i="1"/>
  <c r="K35" i="1"/>
  <c r="T35" i="1"/>
  <c r="BI8" i="1"/>
</calcChain>
</file>

<file path=xl/sharedStrings.xml><?xml version="1.0" encoding="utf-8"?>
<sst xmlns="http://schemas.openxmlformats.org/spreadsheetml/2006/main" count="284" uniqueCount="131">
  <si>
    <t>ISOHELIX</t>
  </si>
  <si>
    <t>Oracollect</t>
  </si>
  <si>
    <t>Oragene</t>
  </si>
  <si>
    <t>1:50</t>
  </si>
  <si>
    <t>1:100</t>
  </si>
  <si>
    <t>1:500</t>
  </si>
  <si>
    <t>1:1000</t>
  </si>
  <si>
    <t>Parallell 1</t>
  </si>
  <si>
    <t>Parallell 2</t>
  </si>
  <si>
    <t xml:space="preserve">Parallell 3 </t>
  </si>
  <si>
    <t>Gjennomsnitt</t>
  </si>
  <si>
    <t>Konsentrasjon (ng/µL)</t>
  </si>
  <si>
    <t>Mengde/Utbytte (ng)</t>
  </si>
  <si>
    <t>Standardavvik - %</t>
  </si>
  <si>
    <t>Prosentavvik mellom paralleller</t>
  </si>
  <si>
    <t>CV%</t>
  </si>
  <si>
    <t>Parallell 3</t>
  </si>
  <si>
    <t>Standardavvik</t>
  </si>
  <si>
    <t>Mengde/Utbytte  (ng)</t>
  </si>
  <si>
    <t>Isohelix 1</t>
  </si>
  <si>
    <t>Isohelix 2</t>
  </si>
  <si>
    <t>Isohelix 3</t>
  </si>
  <si>
    <t>Isohelix 4</t>
  </si>
  <si>
    <t>Isohelix 5</t>
  </si>
  <si>
    <t>Isohelix 6</t>
  </si>
  <si>
    <t>Isohelix 7</t>
  </si>
  <si>
    <t>Isohelix 8</t>
  </si>
  <si>
    <t>Isohelix 9</t>
  </si>
  <si>
    <t>Isohelix 10</t>
  </si>
  <si>
    <t>Isohelix 11</t>
  </si>
  <si>
    <t>Isohelix 12</t>
  </si>
  <si>
    <t>Isohelix 13</t>
  </si>
  <si>
    <t>Isohelix 14</t>
  </si>
  <si>
    <t>Isohelix 15</t>
  </si>
  <si>
    <t>Isohelix 16</t>
  </si>
  <si>
    <t>Isohelix 17</t>
  </si>
  <si>
    <t>Isohelix 18</t>
  </si>
  <si>
    <t>Isohelix 19</t>
  </si>
  <si>
    <t>Isohelix 20</t>
  </si>
  <si>
    <t>Isohelix 21</t>
  </si>
  <si>
    <t>Isohelix 22</t>
  </si>
  <si>
    <t>Isohelix 23</t>
  </si>
  <si>
    <t>Isohelix 24</t>
  </si>
  <si>
    <t>Isohelix 25</t>
  </si>
  <si>
    <t>Isohelix 26</t>
  </si>
  <si>
    <t>Isohelix 27</t>
  </si>
  <si>
    <t>Isohelix 28</t>
  </si>
  <si>
    <t>Isohelix 29</t>
  </si>
  <si>
    <t>Isohelix 30</t>
  </si>
  <si>
    <t>PARALLELLER</t>
  </si>
  <si>
    <t>VERDIER UTEN Å FORKASTE</t>
  </si>
  <si>
    <t>VERDIER MED Å FORKASTE</t>
  </si>
  <si>
    <t>Mengde (ng)</t>
  </si>
  <si>
    <t>Prosentavvik (%)</t>
  </si>
  <si>
    <t>VURDERING AV PRØVER HVOR DET VURDERES Å FORKASTE EN AV PARALLELLENE (De mistenkelige parallellene er markert med lys farge)</t>
  </si>
  <si>
    <t>RESULTATER FRA PCR</t>
  </si>
  <si>
    <t>Mistenkelige prøver med fortynning 1:50 - Isohelix</t>
  </si>
  <si>
    <t>Resultat samme prøver Oracollect</t>
  </si>
  <si>
    <t>==&gt;</t>
  </si>
  <si>
    <t>Mistenkelige prøver med fortynning 1:100 - Isohelix</t>
  </si>
  <si>
    <t>Ser at mengde DNA synker og prosentavviket synker dersom man forkaster den mistenkelige parallellen, men både med og uten forkastning vil likevel Isohelix gi lavere resultater enn Oracollect for denne prøven, altså vil ikke forkasting av denne verdien endre utfallet</t>
  </si>
  <si>
    <t>Ser at mengde DNA øker og prosentavviket synker dersom man forkaster den mistenkelige parallellen, men både med og uten forkastning vil likevel Isohelix gi høyere resultater enn Oracollect for denne prøven, altså vil ikke forkasting av denne verdien endre utfallet</t>
  </si>
  <si>
    <t>Mistenkelige prøver med fortynning 1:50 - Oracollect</t>
  </si>
  <si>
    <t>Mistenkelige prøver med fortynning 1:100 - Oracollect</t>
  </si>
  <si>
    <t>Resultat samme prøver Isohelix</t>
  </si>
  <si>
    <t>Oracollect 2</t>
  </si>
  <si>
    <t>Oracollect 4</t>
  </si>
  <si>
    <t xml:space="preserve">Oracollect 7 </t>
  </si>
  <si>
    <t>Oracollect 16</t>
  </si>
  <si>
    <t>Ser at mengde DNA synker og prosentavviket synker dersom man forkaster den mistenkelige parallellen, men både med og uten forkastning vil likevel Isohelix gi høyere resultater enn Oracollect for denne prøven, altså vil ikke forkasting av denne verdien endre utfallet</t>
  </si>
  <si>
    <t>Oracollect 1</t>
  </si>
  <si>
    <t>Oracollect 3</t>
  </si>
  <si>
    <t>Oracollect 5</t>
  </si>
  <si>
    <t>Oracollect 6</t>
  </si>
  <si>
    <t>Oracollect 7</t>
  </si>
  <si>
    <t>Oracollect 8</t>
  </si>
  <si>
    <t>Oracollect 9</t>
  </si>
  <si>
    <t>Oracollect 10</t>
  </si>
  <si>
    <t>Oracollect 11</t>
  </si>
  <si>
    <t>Oracollect 12</t>
  </si>
  <si>
    <t>Oracollect 13</t>
  </si>
  <si>
    <t>Oracollect 14</t>
  </si>
  <si>
    <t>Oracollect 15</t>
  </si>
  <si>
    <t>Oracollect 17</t>
  </si>
  <si>
    <t>Oracollect 18</t>
  </si>
  <si>
    <t>Oracollect 19</t>
  </si>
  <si>
    <t>Oracollect 20</t>
  </si>
  <si>
    <t>Oracollect 21</t>
  </si>
  <si>
    <t>Oracollect 22</t>
  </si>
  <si>
    <t>Oracollect 23</t>
  </si>
  <si>
    <t>Oracollect 24</t>
  </si>
  <si>
    <t>Oracollect 25</t>
  </si>
  <si>
    <t>Oracollect 26</t>
  </si>
  <si>
    <t>Oracollect 27</t>
  </si>
  <si>
    <t>Oracollect 28</t>
  </si>
  <si>
    <t>Oracollect 29</t>
  </si>
  <si>
    <t>Oracollect 30</t>
  </si>
  <si>
    <t>Oragene 1</t>
  </si>
  <si>
    <t>Oragene 2</t>
  </si>
  <si>
    <t>Oragene 3</t>
  </si>
  <si>
    <t>Oragene 4</t>
  </si>
  <si>
    <t>Oragene 5</t>
  </si>
  <si>
    <t>Oragene 6</t>
  </si>
  <si>
    <t>Oragene 7</t>
  </si>
  <si>
    <t>Oragene 8</t>
  </si>
  <si>
    <t>Oragene 9</t>
  </si>
  <si>
    <t>Oragene 10</t>
  </si>
  <si>
    <t>Oragene 11</t>
  </si>
  <si>
    <t>Oragene 12</t>
  </si>
  <si>
    <t>Oragene 13</t>
  </si>
  <si>
    <t>Oragene 14</t>
  </si>
  <si>
    <t>Oragene 15</t>
  </si>
  <si>
    <t>Oragene 16</t>
  </si>
  <si>
    <t>Oragene 17</t>
  </si>
  <si>
    <t>Oragene 18</t>
  </si>
  <si>
    <t>Oragene 19</t>
  </si>
  <si>
    <t>Oragene 20</t>
  </si>
  <si>
    <t>Oragene 21</t>
  </si>
  <si>
    <t>Oragene 22</t>
  </si>
  <si>
    <t>Oragene 23</t>
  </si>
  <si>
    <t>Oragene 24</t>
  </si>
  <si>
    <t>Oragene 25</t>
  </si>
  <si>
    <t>Oragene 26</t>
  </si>
  <si>
    <t>Oragene 27</t>
  </si>
  <si>
    <t>Oragene 28</t>
  </si>
  <si>
    <t>Oragene 29</t>
  </si>
  <si>
    <t>Oragene 30</t>
  </si>
  <si>
    <t>Ser at mengde DNA øker og prosentavviket synker dersom man forkaster den mistenkelige parallellen, men både med og uten forkastning vil likevel Isohelix gi lavere resultater enn Oracollect for denne prøven, altså vil ikke forkasting av denne verdien endre utfallet</t>
  </si>
  <si>
    <t>For Oragene så har alle prøvene såpass mye høyere mengder DNA uansett at de vil ligge høyere enn både Isohelix og Oracollect uavhengig av om man forkaster de mistenkelige parallellene eller ikke. Det er også bare fire prøver på fotynning 1:500 som har mistenkelige paralleller, ellers ser alle fine ut.</t>
  </si>
  <si>
    <t>Ser at mengde DNA øker og prosentavviket synker dersom man forkaster den mistenkelige parallellen, men både med og uten forkastning vil likevel Oragene gi høyere resultater enn både Isohelix og Oracollect for denne prøven, altså vil ikke forkasting av denne verdien endre utfallet</t>
  </si>
  <si>
    <t>Ser at mengde DNA synker og prosentavviket synker dersom man forkaster den mistenkelige parallellen, men både med og uten forkastning vil likevel Oragene gi høyere resultater enn både Isohelix og Oracollect for denne prøven, altså vil ikke forkasting av denne verdien endre utfallet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</si>
</sst>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6">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22"/>
      <color theme="1"/>
      <name val="Calibri"/>
      <family val="2"/>
      <scheme val="minor"/>
    </font>
    <font>
      <sz val="8"/>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cellStyleXfs>
  <cellXfs count="214">
    <xf numFmtId="0" fontId="0" fillId="0" borderId="0" xfId="0"/>
    <xf numFmtId="0" fontId="0" fillId="5" borderId="7" xfId="0" applyFill="1" applyBorder="1"/>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3" xfId="0" applyFill="1" applyBorder="1" applyAlignment="1">
      <alignment horizontal="center"/>
    </xf>
    <xf numFmtId="0" fontId="0" fillId="6" borderId="16" xfId="0" applyFill="1" applyBorder="1" applyAlignment="1">
      <alignment horizontal="center"/>
    </xf>
    <xf numFmtId="0" fontId="0" fillId="6" borderId="15"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4" xfId="0" applyFill="1" applyBorder="1"/>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7" borderId="16" xfId="0" applyFill="1" applyBorder="1" applyAlignment="1">
      <alignment horizontal="center"/>
    </xf>
    <xf numFmtId="0" fontId="0" fillId="5" borderId="17" xfId="0" applyFill="1" applyBorder="1"/>
    <xf numFmtId="164" fontId="0" fillId="8" borderId="18" xfId="0" applyNumberFormat="1" applyFill="1" applyBorder="1"/>
    <xf numFmtId="164" fontId="0" fillId="8" borderId="19" xfId="0" applyNumberFormat="1" applyFill="1" applyBorder="1"/>
    <xf numFmtId="164" fontId="0" fillId="8" borderId="20" xfId="0" applyNumberFormat="1" applyFill="1" applyBorder="1"/>
    <xf numFmtId="2" fontId="0" fillId="8" borderId="19" xfId="0" applyNumberFormat="1" applyFill="1" applyBorder="1"/>
    <xf numFmtId="164" fontId="0" fillId="8" borderId="21" xfId="0" applyNumberFormat="1" applyFill="1" applyBorder="1"/>
    <xf numFmtId="164" fontId="0" fillId="8" borderId="22" xfId="0" applyNumberFormat="1" applyFill="1" applyBorder="1"/>
    <xf numFmtId="0" fontId="0" fillId="6" borderId="17" xfId="0" applyFill="1" applyBorder="1"/>
    <xf numFmtId="0" fontId="0" fillId="9" borderId="0" xfId="0" applyFill="1"/>
    <xf numFmtId="0" fontId="0" fillId="9" borderId="23" xfId="0" applyFill="1" applyBorder="1"/>
    <xf numFmtId="0" fontId="0" fillId="9" borderId="24" xfId="0" applyFill="1" applyBorder="1"/>
    <xf numFmtId="0" fontId="0" fillId="9" borderId="18" xfId="0" applyFill="1" applyBorder="1"/>
    <xf numFmtId="0" fontId="0" fillId="9" borderId="19" xfId="0" applyFill="1" applyBorder="1"/>
    <xf numFmtId="2" fontId="0" fillId="9" borderId="19" xfId="0" applyNumberFormat="1" applyFill="1" applyBorder="1"/>
    <xf numFmtId="164" fontId="0" fillId="9" borderId="19" xfId="0" applyNumberFormat="1" applyFill="1" applyBorder="1"/>
    <xf numFmtId="0" fontId="0" fillId="9" borderId="21" xfId="0" applyFill="1" applyBorder="1"/>
    <xf numFmtId="0" fontId="0" fillId="9" borderId="22" xfId="0" applyFill="1" applyBorder="1"/>
    <xf numFmtId="0" fontId="0" fillId="9" borderId="25" xfId="0" applyFill="1" applyBorder="1"/>
    <xf numFmtId="0" fontId="0" fillId="10" borderId="20" xfId="0" applyFill="1" applyBorder="1"/>
    <xf numFmtId="164" fontId="0" fillId="11" borderId="19" xfId="0" applyNumberFormat="1" applyFill="1" applyBorder="1"/>
    <xf numFmtId="0" fontId="0" fillId="10" borderId="21" xfId="0" applyFill="1" applyBorder="1"/>
    <xf numFmtId="0" fontId="0" fillId="7" borderId="17" xfId="0" applyFill="1" applyBorder="1"/>
    <xf numFmtId="0" fontId="0" fillId="12" borderId="18" xfId="0" applyFill="1" applyBorder="1"/>
    <xf numFmtId="0" fontId="0" fillId="12" borderId="19" xfId="0" applyFill="1" applyBorder="1"/>
    <xf numFmtId="0" fontId="0" fillId="12" borderId="20" xfId="0" applyFill="1" applyBorder="1"/>
    <xf numFmtId="2" fontId="0" fillId="12" borderId="19" xfId="0" applyNumberFormat="1" applyFill="1" applyBorder="1"/>
    <xf numFmtId="0" fontId="0" fillId="12" borderId="21" xfId="0" applyFill="1" applyBorder="1"/>
    <xf numFmtId="0" fontId="0" fillId="12" borderId="22" xfId="0" applyFill="1" applyBorder="1"/>
    <xf numFmtId="0" fontId="0" fillId="5" borderId="26" xfId="0" applyFill="1" applyBorder="1"/>
    <xf numFmtId="164" fontId="0" fillId="8" borderId="25" xfId="0" applyNumberFormat="1" applyFill="1" applyBorder="1"/>
    <xf numFmtId="164" fontId="0" fillId="8" borderId="23" xfId="0" applyNumberFormat="1" applyFill="1" applyBorder="1"/>
    <xf numFmtId="164" fontId="0" fillId="8" borderId="24" xfId="0" applyNumberFormat="1" applyFill="1" applyBorder="1"/>
    <xf numFmtId="2" fontId="0" fillId="8" borderId="23" xfId="0" applyNumberFormat="1" applyFill="1" applyBorder="1"/>
    <xf numFmtId="164" fontId="0" fillId="8" borderId="27" xfId="0" applyNumberFormat="1" applyFill="1" applyBorder="1"/>
    <xf numFmtId="164" fontId="0" fillId="8" borderId="28" xfId="0" applyNumberFormat="1" applyFill="1" applyBorder="1"/>
    <xf numFmtId="0" fontId="0" fillId="6" borderId="26" xfId="0" applyFill="1" applyBorder="1"/>
    <xf numFmtId="0" fontId="0" fillId="10" borderId="25" xfId="0" applyFill="1" applyBorder="1"/>
    <xf numFmtId="2" fontId="0" fillId="9" borderId="23" xfId="0" applyNumberFormat="1" applyFill="1" applyBorder="1"/>
    <xf numFmtId="164" fontId="0" fillId="11" borderId="23" xfId="0" applyNumberFormat="1" applyFill="1" applyBorder="1"/>
    <xf numFmtId="0" fontId="0" fillId="10" borderId="27" xfId="0" applyFill="1" applyBorder="1"/>
    <xf numFmtId="0" fontId="0" fillId="10" borderId="0" xfId="0" applyFill="1"/>
    <xf numFmtId="0" fontId="0" fillId="7" borderId="26" xfId="0" applyFill="1" applyBorder="1"/>
    <xf numFmtId="0" fontId="0" fillId="12" borderId="25" xfId="0" applyFill="1" applyBorder="1"/>
    <xf numFmtId="0" fontId="0" fillId="12" borderId="23" xfId="0" applyFill="1" applyBorder="1"/>
    <xf numFmtId="0" fontId="0" fillId="12" borderId="24" xfId="0" applyFill="1" applyBorder="1"/>
    <xf numFmtId="2" fontId="0" fillId="12" borderId="23" xfId="0" applyNumberFormat="1" applyFill="1" applyBorder="1"/>
    <xf numFmtId="164" fontId="0" fillId="12" borderId="23" xfId="0" applyNumberFormat="1" applyFill="1" applyBorder="1"/>
    <xf numFmtId="0" fontId="0" fillId="12" borderId="27" xfId="0" applyFill="1" applyBorder="1"/>
    <xf numFmtId="0" fontId="0" fillId="12" borderId="28" xfId="0" applyFill="1" applyBorder="1"/>
    <xf numFmtId="2" fontId="0" fillId="8" borderId="29" xfId="0" applyNumberFormat="1" applyFill="1" applyBorder="1"/>
    <xf numFmtId="2" fontId="0" fillId="9" borderId="29" xfId="0" applyNumberFormat="1" applyFill="1" applyBorder="1"/>
    <xf numFmtId="0" fontId="0" fillId="9" borderId="30" xfId="0" applyFill="1" applyBorder="1"/>
    <xf numFmtId="0" fontId="0" fillId="9" borderId="28" xfId="0" applyFill="1" applyBorder="1"/>
    <xf numFmtId="2" fontId="0" fillId="12" borderId="29" xfId="0" applyNumberFormat="1" applyFill="1" applyBorder="1"/>
    <xf numFmtId="0" fontId="0" fillId="10" borderId="23" xfId="0" applyFill="1" applyBorder="1"/>
    <xf numFmtId="0" fontId="0" fillId="9" borderId="27" xfId="0" applyFill="1" applyBorder="1"/>
    <xf numFmtId="164" fontId="0" fillId="9" borderId="23" xfId="0" applyNumberFormat="1" applyFill="1" applyBorder="1"/>
    <xf numFmtId="164" fontId="0" fillId="13" borderId="25" xfId="0" applyNumberFormat="1" applyFill="1" applyBorder="1"/>
    <xf numFmtId="164" fontId="0" fillId="13" borderId="27" xfId="0" applyNumberFormat="1" applyFill="1" applyBorder="1"/>
    <xf numFmtId="0" fontId="0" fillId="10" borderId="30" xfId="0" applyFill="1" applyBorder="1"/>
    <xf numFmtId="0" fontId="0" fillId="10" borderId="24" xfId="0" applyFill="1" applyBorder="1"/>
    <xf numFmtId="0" fontId="0" fillId="14" borderId="25" xfId="0" applyFill="1" applyBorder="1"/>
    <xf numFmtId="0" fontId="0" fillId="14" borderId="23" xfId="0" applyFill="1" applyBorder="1"/>
    <xf numFmtId="0" fontId="0" fillId="14" borderId="27" xfId="0" applyFill="1" applyBorder="1"/>
    <xf numFmtId="0" fontId="0" fillId="5" borderId="31" xfId="0" applyFill="1" applyBorder="1"/>
    <xf numFmtId="164" fontId="0" fillId="13" borderId="32" xfId="0" applyNumberFormat="1" applyFill="1" applyBorder="1"/>
    <xf numFmtId="164" fontId="0" fillId="8" borderId="33" xfId="0" applyNumberFormat="1" applyFill="1" applyBorder="1"/>
    <xf numFmtId="164" fontId="0" fillId="8" borderId="34" xfId="0" applyNumberFormat="1" applyFill="1" applyBorder="1"/>
    <xf numFmtId="164" fontId="0" fillId="8" borderId="32" xfId="0" applyNumberFormat="1" applyFill="1" applyBorder="1"/>
    <xf numFmtId="2" fontId="0" fillId="8" borderId="33" xfId="0" applyNumberFormat="1" applyFill="1" applyBorder="1"/>
    <xf numFmtId="164" fontId="0" fillId="11" borderId="33" xfId="0" applyNumberFormat="1" applyFill="1" applyBorder="1"/>
    <xf numFmtId="164" fontId="0" fillId="13" borderId="35" xfId="0" applyNumberFormat="1" applyFill="1" applyBorder="1"/>
    <xf numFmtId="164" fontId="0" fillId="8" borderId="36" xfId="0" applyNumberFormat="1" applyFill="1" applyBorder="1"/>
    <xf numFmtId="164" fontId="0" fillId="8" borderId="35" xfId="0" applyNumberFormat="1" applyFill="1" applyBorder="1"/>
    <xf numFmtId="0" fontId="0" fillId="6" borderId="31" xfId="0" applyFill="1" applyBorder="1"/>
    <xf numFmtId="0" fontId="0" fillId="10" borderId="32" xfId="0" applyFill="1" applyBorder="1"/>
    <xf numFmtId="0" fontId="0" fillId="9" borderId="33" xfId="0" applyFill="1" applyBorder="1"/>
    <xf numFmtId="0" fontId="0" fillId="9" borderId="34" xfId="0" applyFill="1" applyBorder="1"/>
    <xf numFmtId="0" fontId="0" fillId="9" borderId="32" xfId="0" applyFill="1" applyBorder="1"/>
    <xf numFmtId="2" fontId="0" fillId="9" borderId="33" xfId="0" applyNumberFormat="1" applyFill="1" applyBorder="1"/>
    <xf numFmtId="0" fontId="0" fillId="10" borderId="35" xfId="0" applyFill="1" applyBorder="1"/>
    <xf numFmtId="0" fontId="0" fillId="9" borderId="36" xfId="0" applyFill="1" applyBorder="1"/>
    <xf numFmtId="0" fontId="0" fillId="9" borderId="35" xfId="0" applyFill="1" applyBorder="1"/>
    <xf numFmtId="0" fontId="0" fillId="7" borderId="31" xfId="0" applyFill="1" applyBorder="1"/>
    <xf numFmtId="0" fontId="0" fillId="12" borderId="33" xfId="0" applyFill="1" applyBorder="1"/>
    <xf numFmtId="0" fontId="0" fillId="12" borderId="34" xfId="0" applyFill="1" applyBorder="1"/>
    <xf numFmtId="0" fontId="0" fillId="12" borderId="32" xfId="0" applyFill="1" applyBorder="1"/>
    <xf numFmtId="2" fontId="0" fillId="12" borderId="33" xfId="0" applyNumberFormat="1" applyFill="1" applyBorder="1"/>
    <xf numFmtId="0" fontId="0" fillId="14" borderId="33" xfId="0" applyFill="1" applyBorder="1"/>
    <xf numFmtId="0" fontId="0" fillId="14" borderId="35" xfId="0" applyFill="1" applyBorder="1"/>
    <xf numFmtId="0" fontId="0" fillId="12" borderId="36" xfId="0" applyFill="1" applyBorder="1"/>
    <xf numFmtId="164" fontId="0" fillId="12" borderId="33" xfId="0" applyNumberFormat="1" applyFill="1" applyBorder="1"/>
    <xf numFmtId="0" fontId="0" fillId="12" borderId="35" xfId="0" applyFill="1" applyBorder="1"/>
    <xf numFmtId="0" fontId="0" fillId="5" borderId="37" xfId="0" applyFill="1" applyBorder="1"/>
    <xf numFmtId="164" fontId="0" fillId="8" borderId="38" xfId="0" applyNumberFormat="1" applyFill="1" applyBorder="1"/>
    <xf numFmtId="164" fontId="0" fillId="8" borderId="29" xfId="0" applyNumberFormat="1" applyFill="1" applyBorder="1"/>
    <xf numFmtId="164" fontId="0" fillId="8" borderId="39" xfId="0" applyNumberFormat="1" applyFill="1" applyBorder="1"/>
    <xf numFmtId="164" fontId="0" fillId="8" borderId="40" xfId="0" applyNumberFormat="1" applyFill="1" applyBorder="1"/>
    <xf numFmtId="0" fontId="0" fillId="6" borderId="37" xfId="0" applyFill="1" applyBorder="1"/>
    <xf numFmtId="0" fontId="0" fillId="9" borderId="38" xfId="0" applyFill="1" applyBorder="1"/>
    <xf numFmtId="0" fontId="0" fillId="9" borderId="29" xfId="0" applyFill="1" applyBorder="1"/>
    <xf numFmtId="0" fontId="0" fillId="9" borderId="39" xfId="0" applyFill="1" applyBorder="1"/>
    <xf numFmtId="164" fontId="0" fillId="11" borderId="29" xfId="0" applyNumberFormat="1" applyFill="1" applyBorder="1"/>
    <xf numFmtId="0" fontId="0" fillId="9" borderId="40" xfId="0" applyFill="1" applyBorder="1"/>
    <xf numFmtId="0" fontId="0" fillId="12" borderId="29" xfId="0" applyFill="1" applyBorder="1"/>
    <xf numFmtId="0" fontId="0" fillId="14" borderId="39" xfId="0" applyFill="1" applyBorder="1"/>
    <xf numFmtId="0" fontId="0" fillId="14" borderId="21" xfId="0" applyFill="1" applyBorder="1"/>
    <xf numFmtId="0" fontId="0" fillId="12" borderId="40" xfId="0" applyFill="1" applyBorder="1"/>
    <xf numFmtId="0" fontId="0" fillId="12" borderId="39" xfId="0" applyFill="1" applyBorder="1"/>
    <xf numFmtId="164" fontId="0" fillId="12" borderId="19" xfId="0" applyNumberFormat="1" applyFill="1" applyBorder="1"/>
    <xf numFmtId="0" fontId="0" fillId="14" borderId="24" xfId="0" applyFill="1" applyBorder="1"/>
    <xf numFmtId="164" fontId="0" fillId="13" borderId="24" xfId="0" applyNumberFormat="1" applyFill="1" applyBorder="1"/>
    <xf numFmtId="0" fontId="0" fillId="10" borderId="28" xfId="0" applyFill="1" applyBorder="1"/>
    <xf numFmtId="164" fontId="0" fillId="13" borderId="23" xfId="0" applyNumberFormat="1" applyFill="1" applyBorder="1"/>
    <xf numFmtId="164" fontId="0" fillId="9" borderId="33" xfId="0" applyNumberFormat="1" applyFill="1" applyBorder="1"/>
    <xf numFmtId="164" fontId="0" fillId="0" borderId="0" xfId="0" applyNumberFormat="1"/>
    <xf numFmtId="164" fontId="0" fillId="13" borderId="36" xfId="0" applyNumberFormat="1" applyFill="1" applyBorder="1"/>
    <xf numFmtId="2" fontId="0" fillId="0" borderId="0" xfId="0" applyNumberFormat="1"/>
    <xf numFmtId="165" fontId="0" fillId="0" borderId="0" xfId="0" applyNumberFormat="1"/>
    <xf numFmtId="164" fontId="0" fillId="13" borderId="33" xfId="0" applyNumberFormat="1" applyFill="1" applyBorder="1"/>
    <xf numFmtId="0" fontId="0" fillId="2" borderId="7" xfId="0" applyFill="1" applyBorder="1"/>
    <xf numFmtId="2" fontId="0" fillId="8" borderId="32" xfId="0" applyNumberFormat="1" applyFill="1" applyBorder="1"/>
    <xf numFmtId="165" fontId="0" fillId="8" borderId="35" xfId="0" applyNumberFormat="1" applyFill="1" applyBorder="1"/>
    <xf numFmtId="0" fontId="0" fillId="8" borderId="32" xfId="0" applyFill="1" applyBorder="1"/>
    <xf numFmtId="164" fontId="0" fillId="13" borderId="40" xfId="0" applyNumberFormat="1" applyFill="1" applyBorder="1"/>
    <xf numFmtId="2" fontId="0" fillId="8" borderId="38" xfId="0" applyNumberFormat="1" applyFill="1" applyBorder="1"/>
    <xf numFmtId="165" fontId="0" fillId="8" borderId="30" xfId="0" applyNumberFormat="1" applyFill="1" applyBorder="1"/>
    <xf numFmtId="0" fontId="0" fillId="8" borderId="38" xfId="0" applyFill="1" applyBorder="1"/>
    <xf numFmtId="0" fontId="2" fillId="0" borderId="0" xfId="0" applyFont="1"/>
    <xf numFmtId="0" fontId="3" fillId="0" borderId="0" xfId="0" applyFont="1"/>
    <xf numFmtId="0" fontId="4" fillId="0" borderId="0" xfId="0" applyFont="1"/>
    <xf numFmtId="49" fontId="0" fillId="0" borderId="0" xfId="0" applyNumberFormat="1"/>
    <xf numFmtId="0" fontId="0" fillId="0" borderId="0" xfId="0" applyAlignment="1">
      <alignment horizontal="center"/>
    </xf>
    <xf numFmtId="49" fontId="2" fillId="0" borderId="0" xfId="0" applyNumberFormat="1" applyFont="1"/>
    <xf numFmtId="2" fontId="0" fillId="8" borderId="30" xfId="0" applyNumberFormat="1" applyFill="1" applyBorder="1"/>
    <xf numFmtId="2" fontId="0" fillId="8" borderId="40" xfId="0" applyNumberFormat="1" applyFill="1" applyBorder="1"/>
    <xf numFmtId="164" fontId="0" fillId="13" borderId="21" xfId="0" applyNumberFormat="1" applyFill="1" applyBorder="1"/>
    <xf numFmtId="0" fontId="0" fillId="3" borderId="7" xfId="0" applyFill="1" applyBorder="1"/>
    <xf numFmtId="2" fontId="0" fillId="9" borderId="32" xfId="0" applyNumberFormat="1" applyFill="1" applyBorder="1"/>
    <xf numFmtId="0" fontId="0" fillId="6" borderId="14" xfId="0" applyFill="1" applyBorder="1" applyAlignment="1">
      <alignment horizontal="center"/>
    </xf>
    <xf numFmtId="2" fontId="0" fillId="9" borderId="25" xfId="0" applyNumberFormat="1" applyFill="1" applyBorder="1"/>
    <xf numFmtId="2" fontId="0" fillId="9" borderId="35" xfId="0" applyNumberFormat="1" applyFill="1" applyBorder="1"/>
    <xf numFmtId="2" fontId="0" fillId="9" borderId="18" xfId="0" applyNumberFormat="1" applyFill="1" applyBorder="1"/>
    <xf numFmtId="2" fontId="0" fillId="9" borderId="21" xfId="0" applyNumberFormat="1" applyFill="1" applyBorder="1"/>
    <xf numFmtId="2" fontId="0" fillId="9" borderId="27" xfId="0" applyNumberFormat="1" applyFill="1" applyBorder="1"/>
    <xf numFmtId="0" fontId="0" fillId="10" borderId="36" xfId="0" applyFill="1" applyBorder="1"/>
    <xf numFmtId="0" fontId="0" fillId="6" borderId="41" xfId="0" applyFill="1" applyBorder="1"/>
    <xf numFmtId="0" fontId="0" fillId="14" borderId="28" xfId="0" applyFill="1" applyBorder="1"/>
    <xf numFmtId="0" fontId="0" fillId="14" borderId="36" xfId="0" applyFill="1" applyBorder="1"/>
    <xf numFmtId="0" fontId="0" fillId="7" borderId="41" xfId="0" applyFill="1" applyBorder="1"/>
    <xf numFmtId="0" fontId="1" fillId="0" borderId="0" xfId="0" applyFont="1"/>
    <xf numFmtId="0" fontId="0" fillId="10" borderId="33" xfId="0" applyFill="1" applyBorder="1"/>
    <xf numFmtId="0" fontId="0" fillId="6" borderId="42" xfId="0" applyFill="1" applyBorder="1"/>
    <xf numFmtId="0" fontId="0" fillId="15" borderId="7" xfId="0" applyFill="1" applyBorder="1"/>
    <xf numFmtId="2" fontId="0" fillId="12" borderId="21" xfId="0" applyNumberFormat="1" applyFill="1" applyBorder="1"/>
    <xf numFmtId="2" fontId="0" fillId="12" borderId="27" xfId="0" applyNumberFormat="1" applyFill="1" applyBorder="1"/>
    <xf numFmtId="2" fontId="0" fillId="12" borderId="35" xfId="0" applyNumberFormat="1" applyFill="1" applyBorder="1"/>
    <xf numFmtId="2" fontId="0" fillId="12" borderId="22" xfId="0" applyNumberFormat="1" applyFill="1" applyBorder="1"/>
    <xf numFmtId="2" fontId="0" fillId="12" borderId="28" xfId="0" applyNumberFormat="1" applyFill="1" applyBorder="1"/>
    <xf numFmtId="2" fontId="0" fillId="12" borderId="36" xfId="0" applyNumberFormat="1" applyFill="1" applyBorder="1"/>
    <xf numFmtId="0" fontId="0" fillId="14" borderId="18" xfId="0" applyFill="1" applyBorder="1"/>
    <xf numFmtId="2" fontId="0" fillId="12" borderId="20" xfId="0" applyNumberFormat="1" applyFill="1" applyBorder="1"/>
    <xf numFmtId="2" fontId="0" fillId="12" borderId="24" xfId="0" applyNumberFormat="1" applyFill="1" applyBorder="1"/>
    <xf numFmtId="2" fontId="0" fillId="12" borderId="34" xfId="0" applyNumberFormat="1" applyFill="1" applyBorder="1"/>
    <xf numFmtId="49" fontId="2" fillId="4" borderId="4" xfId="0" applyNumberFormat="1" applyFont="1" applyFill="1" applyBorder="1" applyAlignment="1">
      <alignment horizont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5" xfId="0" applyNumberFormat="1" applyFont="1" applyFill="1" applyBorder="1" applyAlignment="1">
      <alignment horizontal="center"/>
    </xf>
    <xf numFmtId="49" fontId="2" fillId="3" borderId="2" xfId="0" applyNumberFormat="1" applyFont="1" applyFill="1" applyBorder="1" applyAlignment="1">
      <alignment horizontal="center"/>
    </xf>
    <xf numFmtId="49" fontId="2" fillId="3" borderId="3" xfId="0" applyNumberFormat="1" applyFont="1" applyFill="1" applyBorder="1" applyAlignment="1">
      <alignment horizontal="center"/>
    </xf>
    <xf numFmtId="49" fontId="2" fillId="4" borderId="2" xfId="0" applyNumberFormat="1" applyFont="1" applyFill="1" applyBorder="1" applyAlignment="1">
      <alignment horizontal="center"/>
    </xf>
    <xf numFmtId="49" fontId="2" fillId="4" borderId="3" xfId="0" applyNumberFormat="1"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0" fontId="1" fillId="15" borderId="6"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546510</xdr:colOff>
      <xdr:row>22</xdr:row>
      <xdr:rowOff>273</xdr:rowOff>
    </xdr:from>
    <xdr:ext cx="65" cy="172227"/>
    <xdr:sp macro="" textlink="">
      <xdr:nvSpPr>
        <xdr:cNvPr id="2" name="TekstSylinder 1">
          <a:extLst>
            <a:ext uri="{FF2B5EF4-FFF2-40B4-BE49-F238E27FC236}">
              <a16:creationId xmlns:a16="http://schemas.microsoft.com/office/drawing/2014/main" id="{CA12BC53-F593-4D45-BE73-AAC4F8C24675}"/>
            </a:ext>
          </a:extLst>
        </xdr:cNvPr>
        <xdr:cNvSpPr txBox="1"/>
      </xdr:nvSpPr>
      <xdr:spPr>
        <a:xfrm>
          <a:off x="14795910" y="439447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oneCellAnchor>
    <xdr:from>
      <xdr:col>10</xdr:col>
      <xdr:colOff>546510</xdr:colOff>
      <xdr:row>22</xdr:row>
      <xdr:rowOff>273</xdr:rowOff>
    </xdr:from>
    <xdr:ext cx="65" cy="172227"/>
    <xdr:sp macro="" textlink="">
      <xdr:nvSpPr>
        <xdr:cNvPr id="3" name="TekstSylinder 1">
          <a:extLst>
            <a:ext uri="{FF2B5EF4-FFF2-40B4-BE49-F238E27FC236}">
              <a16:creationId xmlns:a16="http://schemas.microsoft.com/office/drawing/2014/main" id="{4214D587-FA42-A24A-ACE3-FBDEC8480CD7}"/>
            </a:ext>
          </a:extLst>
        </xdr:cNvPr>
        <xdr:cNvSpPr txBox="1"/>
      </xdr:nvSpPr>
      <xdr:spPr>
        <a:xfrm>
          <a:off x="14795910" y="439447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b-NO"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06AE-3DA1-9A44-9C7B-CF7EBFE0C0A2}">
  <dimension ref="A1:BR96"/>
  <sheetViews>
    <sheetView tabSelected="1" topLeftCell="J1" zoomScale="25" workbookViewId="0">
      <selection activeCell="BG51" sqref="BG51"/>
    </sheetView>
  </sheetViews>
  <sheetFormatPr baseColWidth="10" defaultRowHeight="16"/>
  <cols>
    <col min="2" max="2" width="14.83203125" customWidth="1"/>
    <col min="5" max="5" width="14" customWidth="1"/>
    <col min="6" max="6" width="28" customWidth="1"/>
    <col min="7" max="7" width="19.33203125" bestFit="1" customWidth="1"/>
    <col min="8" max="8" width="18.83203125" bestFit="1" customWidth="1"/>
    <col min="9" max="9" width="15.6640625" bestFit="1" customWidth="1"/>
    <col min="10" max="10" width="27.5" bestFit="1" customWidth="1"/>
    <col min="11" max="11" width="29.33203125" bestFit="1" customWidth="1"/>
    <col min="26" max="26" width="12" bestFit="1" customWidth="1"/>
    <col min="56" max="56" width="12.5" bestFit="1" customWidth="1"/>
    <col min="57" max="57" width="19.33203125" bestFit="1" customWidth="1"/>
    <col min="58" max="58" width="18.83203125" bestFit="1" customWidth="1"/>
    <col min="59" max="59" width="14.6640625" bestFit="1" customWidth="1"/>
  </cols>
  <sheetData>
    <row r="1" spans="1:70" ht="29">
      <c r="A1" s="159" t="s">
        <v>55</v>
      </c>
    </row>
    <row r="3" spans="1:70">
      <c r="B3" t="s">
        <v>0</v>
      </c>
      <c r="Z3" t="s">
        <v>1</v>
      </c>
      <c r="AZ3" t="s">
        <v>2</v>
      </c>
    </row>
    <row r="4" spans="1:70" ht="17" thickBot="1"/>
    <row r="5" spans="1:70" ht="22" thickBot="1">
      <c r="B5" s="196" t="s">
        <v>3</v>
      </c>
      <c r="C5" s="197"/>
      <c r="D5" s="197"/>
      <c r="E5" s="197"/>
      <c r="F5" s="197"/>
      <c r="G5" s="197"/>
      <c r="H5" s="197"/>
      <c r="I5" s="197"/>
      <c r="J5" s="197"/>
      <c r="K5" s="198"/>
      <c r="L5" s="196" t="s">
        <v>4</v>
      </c>
      <c r="M5" s="197"/>
      <c r="N5" s="197"/>
      <c r="O5" s="197"/>
      <c r="P5" s="197"/>
      <c r="Q5" s="197"/>
      <c r="R5" s="197"/>
      <c r="S5" s="197"/>
      <c r="T5" s="198"/>
      <c r="Z5" s="199" t="s">
        <v>3</v>
      </c>
      <c r="AA5" s="200"/>
      <c r="AB5" s="200"/>
      <c r="AC5" s="200"/>
      <c r="AD5" s="201"/>
      <c r="AE5" s="201"/>
      <c r="AF5" s="201"/>
      <c r="AG5" s="201"/>
      <c r="AH5" s="201"/>
      <c r="AI5" s="202"/>
      <c r="AJ5" s="199" t="s">
        <v>4</v>
      </c>
      <c r="AK5" s="200"/>
      <c r="AL5" s="200"/>
      <c r="AM5" s="201"/>
      <c r="AN5" s="201"/>
      <c r="AO5" s="201"/>
      <c r="AP5" s="201"/>
      <c r="AQ5" s="201"/>
      <c r="AR5" s="202"/>
      <c r="AZ5" s="193" t="s">
        <v>5</v>
      </c>
      <c r="BA5" s="194"/>
      <c r="BB5" s="194"/>
      <c r="BC5" s="194"/>
      <c r="BD5" s="203"/>
      <c r="BE5" s="203"/>
      <c r="BF5" s="203"/>
      <c r="BG5" s="203"/>
      <c r="BH5" s="203"/>
      <c r="BI5" s="204"/>
      <c r="BJ5" s="193" t="s">
        <v>6</v>
      </c>
      <c r="BK5" s="194"/>
      <c r="BL5" s="194"/>
      <c r="BM5" s="194"/>
      <c r="BN5" s="194"/>
      <c r="BO5" s="194"/>
      <c r="BP5" s="194"/>
      <c r="BQ5" s="194"/>
      <c r="BR5" s="195"/>
    </row>
    <row r="6" spans="1:70" ht="17" thickBot="1">
      <c r="B6" s="1"/>
      <c r="C6" s="2" t="s">
        <v>7</v>
      </c>
      <c r="D6" s="3" t="s">
        <v>8</v>
      </c>
      <c r="E6" s="4" t="s">
        <v>9</v>
      </c>
      <c r="F6" s="5" t="s">
        <v>10</v>
      </c>
      <c r="G6" s="6" t="s">
        <v>11</v>
      </c>
      <c r="H6" s="6" t="s">
        <v>12</v>
      </c>
      <c r="I6" s="6" t="s">
        <v>13</v>
      </c>
      <c r="J6" s="7" t="s">
        <v>14</v>
      </c>
      <c r="K6" s="8" t="s">
        <v>15</v>
      </c>
      <c r="L6" s="9" t="s">
        <v>7</v>
      </c>
      <c r="M6" s="3" t="s">
        <v>8</v>
      </c>
      <c r="N6" s="4" t="s">
        <v>16</v>
      </c>
      <c r="O6" s="2" t="s">
        <v>10</v>
      </c>
      <c r="P6" s="3" t="s">
        <v>11</v>
      </c>
      <c r="Q6" s="3" t="s">
        <v>12</v>
      </c>
      <c r="R6" s="3" t="s">
        <v>17</v>
      </c>
      <c r="S6" s="7" t="s">
        <v>14</v>
      </c>
      <c r="T6" s="10" t="s">
        <v>15</v>
      </c>
      <c r="Z6" s="175"/>
      <c r="AA6" s="11" t="s">
        <v>7</v>
      </c>
      <c r="AB6" s="12" t="s">
        <v>8</v>
      </c>
      <c r="AC6" s="13" t="s">
        <v>9</v>
      </c>
      <c r="AD6" s="11" t="s">
        <v>10</v>
      </c>
      <c r="AE6" s="12" t="s">
        <v>11</v>
      </c>
      <c r="AF6" s="12" t="s">
        <v>12</v>
      </c>
      <c r="AG6" s="12" t="s">
        <v>17</v>
      </c>
      <c r="AH6" s="14" t="s">
        <v>14</v>
      </c>
      <c r="AI6" s="15" t="s">
        <v>15</v>
      </c>
      <c r="AJ6" s="16" t="s">
        <v>7</v>
      </c>
      <c r="AK6" s="12" t="s">
        <v>8</v>
      </c>
      <c r="AL6" s="13" t="s">
        <v>16</v>
      </c>
      <c r="AM6" s="17" t="s">
        <v>10</v>
      </c>
      <c r="AN6" s="18" t="s">
        <v>11</v>
      </c>
      <c r="AO6" s="18" t="s">
        <v>12</v>
      </c>
      <c r="AP6" s="18" t="s">
        <v>17</v>
      </c>
      <c r="AQ6" s="14" t="s">
        <v>14</v>
      </c>
      <c r="AR6" s="19" t="s">
        <v>15</v>
      </c>
      <c r="AZ6" s="178"/>
      <c r="BA6" s="20" t="s">
        <v>7</v>
      </c>
      <c r="BB6" s="21" t="s">
        <v>8</v>
      </c>
      <c r="BC6" s="22" t="s">
        <v>9</v>
      </c>
      <c r="BD6" s="23" t="s">
        <v>10</v>
      </c>
      <c r="BE6" s="24" t="s">
        <v>11</v>
      </c>
      <c r="BF6" s="24" t="s">
        <v>12</v>
      </c>
      <c r="BG6" s="24" t="s">
        <v>17</v>
      </c>
      <c r="BH6" s="25" t="s">
        <v>14</v>
      </c>
      <c r="BI6" s="26" t="s">
        <v>15</v>
      </c>
      <c r="BJ6" s="27" t="s">
        <v>7</v>
      </c>
      <c r="BK6" s="21" t="s">
        <v>8</v>
      </c>
      <c r="BL6" s="22" t="s">
        <v>16</v>
      </c>
      <c r="BM6" s="20" t="s">
        <v>10</v>
      </c>
      <c r="BN6" s="21" t="s">
        <v>11</v>
      </c>
      <c r="BO6" s="21" t="s">
        <v>18</v>
      </c>
      <c r="BP6" s="21" t="s">
        <v>17</v>
      </c>
      <c r="BQ6" s="25" t="s">
        <v>14</v>
      </c>
      <c r="BR6" s="28" t="s">
        <v>15</v>
      </c>
    </row>
    <row r="7" spans="1:70">
      <c r="B7" s="29" t="s">
        <v>19</v>
      </c>
      <c r="C7" s="30">
        <v>1.0894427</v>
      </c>
      <c r="D7" s="31">
        <v>1.1241760999999999</v>
      </c>
      <c r="E7" s="32">
        <v>1.1908605999999999</v>
      </c>
      <c r="F7" s="30">
        <f t="shared" ref="F7:F36" si="0">AVERAGE(C7:E7)</f>
        <v>1.1348264666666665</v>
      </c>
      <c r="G7" s="31">
        <f>F7*50</f>
        <v>56.741323333333327</v>
      </c>
      <c r="H7" s="33">
        <f>G7*50</f>
        <v>2837.0661666666665</v>
      </c>
      <c r="I7" s="31">
        <f t="shared" ref="I7:I36" si="1">(_xlfn.STDEV.S(C7:E7))</f>
        <v>5.1540957914102944E-2</v>
      </c>
      <c r="J7" s="31">
        <f>((E7-C7)/((E7+C7)/2))*100</f>
        <v>8.8951237320052954</v>
      </c>
      <c r="K7" s="34">
        <f t="shared" ref="K7:K36" si="2">(I7/F7)*100</f>
        <v>4.541747961297955</v>
      </c>
      <c r="L7" s="35">
        <v>0.54937016999999999</v>
      </c>
      <c r="M7" s="31">
        <v>0.55153434999999995</v>
      </c>
      <c r="N7" s="32">
        <v>0.57868160000000002</v>
      </c>
      <c r="O7" s="30">
        <f>AVERAGE(L7:N7)</f>
        <v>0.55986203999999995</v>
      </c>
      <c r="P7" s="31">
        <f>O7*100</f>
        <v>55.986203999999994</v>
      </c>
      <c r="Q7" s="33">
        <f>P7*50</f>
        <v>2799.3101999999999</v>
      </c>
      <c r="R7" s="31">
        <f t="shared" ref="R7:R36" si="3">_xlfn.STDEV.S(L7:N7)</f>
        <v>1.633409923176974E-2</v>
      </c>
      <c r="S7" s="31">
        <f>((N7-L7)/((N7+L7)/2))*100</f>
        <v>5.196823546493798</v>
      </c>
      <c r="T7" s="34">
        <f>(R7/O7)*100</f>
        <v>2.9175221866747281</v>
      </c>
      <c r="Z7" s="36" t="s">
        <v>70</v>
      </c>
      <c r="AA7" s="37">
        <v>0.30822127999999999</v>
      </c>
      <c r="AB7" s="38">
        <v>0.28777277000000001</v>
      </c>
      <c r="AC7" s="39">
        <v>0.30606990000000001</v>
      </c>
      <c r="AD7" s="40">
        <f t="shared" ref="AD7:AD36" si="4">AVERAGE(AA7:AC7)</f>
        <v>0.30068798333333335</v>
      </c>
      <c r="AE7" s="41">
        <f>AD7*50</f>
        <v>15.034399166666667</v>
      </c>
      <c r="AF7" s="42">
        <f>AE7*50</f>
        <v>751.71995833333335</v>
      </c>
      <c r="AG7" s="41">
        <f t="shared" ref="AG7:AG36" si="5">_xlfn.STDEV.S(AA7:AC7)</f>
        <v>1.1236510159308054E-2</v>
      </c>
      <c r="AH7" s="43">
        <f>((AA7-AB7)/((AA7+AB7)/2))*100</f>
        <v>6.8619846120946919</v>
      </c>
      <c r="AI7" s="44">
        <f>(AG7/AD7)*100</f>
        <v>3.7369335597464195</v>
      </c>
      <c r="AJ7" s="45">
        <v>0.18021487999999999</v>
      </c>
      <c r="AK7" s="46">
        <v>0.17822266</v>
      </c>
      <c r="AL7" s="47">
        <v>0.13148457999999999</v>
      </c>
      <c r="AM7" s="40">
        <f>AVERAGE(AJ7:AL7)</f>
        <v>0.16330737333333334</v>
      </c>
      <c r="AN7" s="41">
        <f>AM7*100</f>
        <v>16.330737333333335</v>
      </c>
      <c r="AO7" s="42">
        <f>AN7*50</f>
        <v>816.53686666666681</v>
      </c>
      <c r="AP7" s="41">
        <f t="shared" ref="AP7:AP36" si="6">_xlfn.STDEV.S(AJ7:AL7)</f>
        <v>2.7577343359796825E-2</v>
      </c>
      <c r="AQ7" s="48">
        <f>((AJ7-AL7)/((AJ7+AL7)/2))*100</f>
        <v>31.267490806689242</v>
      </c>
      <c r="AR7" s="49">
        <f>(AP7/AM7)*100</f>
        <v>16.886771734125922</v>
      </c>
      <c r="AZ7" s="50" t="s">
        <v>97</v>
      </c>
      <c r="BA7" s="56">
        <v>0.42046233999999999</v>
      </c>
      <c r="BB7" s="52">
        <v>0.43642530000000002</v>
      </c>
      <c r="BC7" s="53">
        <v>0.35981035</v>
      </c>
      <c r="BD7" s="51">
        <f t="shared" ref="BD7:BD36" si="7">AVERAGE(BA7:BC7)</f>
        <v>0.40556599666666671</v>
      </c>
      <c r="BE7" s="52">
        <f>BD7*500</f>
        <v>202.78299833333335</v>
      </c>
      <c r="BF7" s="54">
        <f>BE7*150</f>
        <v>30417.449750000003</v>
      </c>
      <c r="BG7" s="52">
        <f t="shared" ref="BG7:BG36" si="8">_xlfn.STDEV.S(BA7:BC7)</f>
        <v>4.042138573087313E-2</v>
      </c>
      <c r="BH7" s="48">
        <f>((BB7-BC7)/((BB7+BC7)/2))*100</f>
        <v>19.244290305263274</v>
      </c>
      <c r="BI7" s="55">
        <f>(BG7/BD7)*100</f>
        <v>9.9666604358094961</v>
      </c>
      <c r="BJ7" s="56">
        <v>0.14404209000000001</v>
      </c>
      <c r="BK7" s="52">
        <v>0.17723303000000001</v>
      </c>
      <c r="BL7" s="53">
        <v>0.15678512999999999</v>
      </c>
      <c r="BM7" s="51">
        <f t="shared" ref="BM7:BM36" si="9">AVERAGE(BJ7:BL7)</f>
        <v>0.15935341666666666</v>
      </c>
      <c r="BN7" s="52">
        <f t="shared" ref="BN7:BN36" si="10">BM7*1000</f>
        <v>159.35341666666667</v>
      </c>
      <c r="BO7" s="54">
        <f>BN7*150</f>
        <v>23903.012500000001</v>
      </c>
      <c r="BP7" s="52">
        <f t="shared" ref="BP7:BP36" si="11">_xlfn.STDEV.S(BJ7:BL7)</f>
        <v>1.6743855494554812E-2</v>
      </c>
      <c r="BQ7" s="48">
        <f>((BK7-BJ7)/((BK7+BJ7)/2))*100</f>
        <v>20.66200457726076</v>
      </c>
      <c r="BR7" s="55">
        <f t="shared" ref="BR7:BR36" si="12">(BP7/BM7)*100</f>
        <v>10.507371504672149</v>
      </c>
    </row>
    <row r="8" spans="1:70">
      <c r="B8" s="57" t="s">
        <v>20</v>
      </c>
      <c r="C8" s="58">
        <v>1.1618413999999999</v>
      </c>
      <c r="D8" s="59">
        <v>1.2643591999999999</v>
      </c>
      <c r="E8" s="60">
        <v>1.1555393</v>
      </c>
      <c r="F8" s="58">
        <f t="shared" si="0"/>
        <v>1.1939133</v>
      </c>
      <c r="G8" s="59">
        <f>F8*50</f>
        <v>59.695664999999998</v>
      </c>
      <c r="H8" s="61">
        <f>G8*50</f>
        <v>2984.78325</v>
      </c>
      <c r="I8" s="59">
        <f t="shared" si="1"/>
        <v>6.1089260399926223E-2</v>
      </c>
      <c r="J8" s="59">
        <f>((D8-E8)/((D8+E8)/2))*100</f>
        <v>8.9937573827993091</v>
      </c>
      <c r="K8" s="62">
        <f t="shared" si="2"/>
        <v>5.1167250084177995</v>
      </c>
      <c r="L8" s="63">
        <v>0.53394823999999996</v>
      </c>
      <c r="M8" s="59">
        <v>0.54298360000000001</v>
      </c>
      <c r="N8" s="60">
        <v>0.58847463</v>
      </c>
      <c r="O8" s="58">
        <f>AVERAGE(L8:N8)</f>
        <v>0.55513548999999995</v>
      </c>
      <c r="P8" s="59">
        <f>O8*100</f>
        <v>55.513548999999998</v>
      </c>
      <c r="Q8" s="61">
        <f>P8*50</f>
        <v>2775.6774499999997</v>
      </c>
      <c r="R8" s="59">
        <f t="shared" si="3"/>
        <v>2.9223845136071683E-2</v>
      </c>
      <c r="S8" s="59">
        <f>((N8-L8)/((N8+L8)/2))*100</f>
        <v>9.7158373118324004</v>
      </c>
      <c r="T8" s="62">
        <f>(R8/O8)*100</f>
        <v>5.2642725357140625</v>
      </c>
      <c r="Z8" s="64" t="s">
        <v>65</v>
      </c>
      <c r="AA8" s="141">
        <v>0.15303106999999999</v>
      </c>
      <c r="AB8" s="38">
        <v>0.1813834</v>
      </c>
      <c r="AC8" s="39">
        <v>0.21851946</v>
      </c>
      <c r="AD8" s="46">
        <f t="shared" si="4"/>
        <v>0.18431131000000001</v>
      </c>
      <c r="AE8" s="38">
        <f>AD8*50</f>
        <v>9.2155655000000003</v>
      </c>
      <c r="AF8" s="66">
        <f>AE8*50</f>
        <v>460.77827500000001</v>
      </c>
      <c r="AG8" s="38">
        <f t="shared" si="5"/>
        <v>3.2842225852157063E-2</v>
      </c>
      <c r="AH8" s="67">
        <f>((AC8-AA8)/((AC8+AA8)/2))*100</f>
        <v>35.251404432123948</v>
      </c>
      <c r="AI8" s="68">
        <f>(AG8/AD8)*100</f>
        <v>17.818887973916013</v>
      </c>
      <c r="AJ8" s="69">
        <v>0.12964282999999999</v>
      </c>
      <c r="AK8" s="38">
        <v>8.5274890000000006E-2</v>
      </c>
      <c r="AL8" s="39">
        <v>9.6042799999999998E-2</v>
      </c>
      <c r="AM8" s="46">
        <f>AVERAGE(AJ8:AL8)</f>
        <v>0.10365350666666666</v>
      </c>
      <c r="AN8" s="38">
        <f>AM8*100</f>
        <v>10.365350666666666</v>
      </c>
      <c r="AO8" s="66">
        <f>AN8*50</f>
        <v>518.26753333333329</v>
      </c>
      <c r="AP8" s="38">
        <f t="shared" si="6"/>
        <v>2.3142399766131354E-2</v>
      </c>
      <c r="AQ8" s="67">
        <f>((AJ8-AK8)/((AJ8+AK8)/2))*100</f>
        <v>41.288303263220904</v>
      </c>
      <c r="AR8" s="68">
        <f>(AP8/AM8)*100</f>
        <v>22.326692564829152</v>
      </c>
      <c r="AZ8" s="70" t="s">
        <v>98</v>
      </c>
      <c r="BA8" s="77">
        <v>0.59952240000000001</v>
      </c>
      <c r="BB8" s="72">
        <v>0.58365374999999997</v>
      </c>
      <c r="BC8" s="73">
        <v>0.56450175999999996</v>
      </c>
      <c r="BD8" s="71">
        <f t="shared" si="7"/>
        <v>0.58255930333333328</v>
      </c>
      <c r="BE8" s="72">
        <f>BD8*500</f>
        <v>291.27965166666667</v>
      </c>
      <c r="BF8" s="74">
        <f>BE8*150</f>
        <v>43691.947749999999</v>
      </c>
      <c r="BG8" s="72">
        <f t="shared" si="8"/>
        <v>1.7535953542138338E-2</v>
      </c>
      <c r="BH8" s="75">
        <f>((BA8-BC8)/((BA8+BC8)/2))*100</f>
        <v>6.017167203814747</v>
      </c>
      <c r="BI8" s="76">
        <f>(BG8/BD8)*100</f>
        <v>3.0101576683780946</v>
      </c>
      <c r="BJ8" s="77">
        <v>0.31735400000000002</v>
      </c>
      <c r="BK8" s="72">
        <v>0.26832192999999999</v>
      </c>
      <c r="BL8" s="73">
        <v>0.27817932000000001</v>
      </c>
      <c r="BM8" s="71">
        <f t="shared" si="9"/>
        <v>0.28795175000000001</v>
      </c>
      <c r="BN8" s="72">
        <f t="shared" si="10"/>
        <v>287.95175</v>
      </c>
      <c r="BO8" s="74">
        <f>BN8*150</f>
        <v>43192.762499999997</v>
      </c>
      <c r="BP8" s="72">
        <f t="shared" si="11"/>
        <v>2.5935714048390894E-2</v>
      </c>
      <c r="BQ8" s="67">
        <f>((BJ8-BK8)/((BJ8+BK8)/2))*100</f>
        <v>16.743754519670983</v>
      </c>
      <c r="BR8" s="76">
        <f t="shared" si="12"/>
        <v>9.0069652462229843</v>
      </c>
    </row>
    <row r="9" spans="1:70">
      <c r="B9" s="57" t="s">
        <v>21</v>
      </c>
      <c r="C9" s="58">
        <v>0.73351717000000005</v>
      </c>
      <c r="D9" s="59">
        <v>0.83900889999999995</v>
      </c>
      <c r="E9" s="60">
        <v>0.79274020000000001</v>
      </c>
      <c r="F9" s="58">
        <f t="shared" si="0"/>
        <v>0.78842208999999996</v>
      </c>
      <c r="G9" s="59">
        <f t="shared" ref="G9:G35" si="13">F9*50</f>
        <v>39.421104499999998</v>
      </c>
      <c r="H9" s="61">
        <f t="shared" ref="H9:H36" si="14">G9*50</f>
        <v>1971.0552249999998</v>
      </c>
      <c r="I9" s="59">
        <f t="shared" si="1"/>
        <v>5.2878264249853119E-2</v>
      </c>
      <c r="J9" s="67">
        <f>((D9-C9)/((D9+C9)/2))*100</f>
        <v>13.416849744182608</v>
      </c>
      <c r="K9" s="62">
        <f t="shared" si="2"/>
        <v>6.70684712167985</v>
      </c>
      <c r="L9" s="63">
        <v>0.41876960000000002</v>
      </c>
      <c r="M9" s="59">
        <v>0.35806367</v>
      </c>
      <c r="N9" s="60">
        <v>0.42208108</v>
      </c>
      <c r="O9" s="58">
        <f>AVERAGE(L9:N9)</f>
        <v>0.39963811666666665</v>
      </c>
      <c r="P9" s="59">
        <f t="shared" ref="P9:P36" si="15">O9*100</f>
        <v>39.963811666666665</v>
      </c>
      <c r="Q9" s="78">
        <f t="shared" ref="Q9:Q36" si="16">P9*50</f>
        <v>1998.1905833333333</v>
      </c>
      <c r="R9" s="59">
        <f t="shared" si="3"/>
        <v>3.6042578108082576E-2</v>
      </c>
      <c r="S9" s="67">
        <f>((N9-M9)/((N9+M9)/2))*100</f>
        <v>16.411674884692872</v>
      </c>
      <c r="T9" s="62">
        <f t="shared" ref="T9:T36" si="17">(R9/O9)*100</f>
        <v>9.0188039140784113</v>
      </c>
      <c r="Z9" s="64" t="s">
        <v>71</v>
      </c>
      <c r="AA9" s="81">
        <v>0.19209424</v>
      </c>
      <c r="AB9" s="38">
        <v>0.22623915999999999</v>
      </c>
      <c r="AC9" s="39">
        <v>0.19275900000000001</v>
      </c>
      <c r="AD9" s="46">
        <f t="shared" si="4"/>
        <v>0.20369746666666666</v>
      </c>
      <c r="AE9" s="38">
        <f t="shared" ref="AE9:AF35" si="18">AD9*50</f>
        <v>10.184873333333332</v>
      </c>
      <c r="AF9" s="79">
        <f t="shared" si="18"/>
        <v>509.24366666666663</v>
      </c>
      <c r="AG9" s="38">
        <f t="shared" si="5"/>
        <v>1.9524508450020787E-2</v>
      </c>
      <c r="AH9" s="67">
        <f>((AB9-AA9)/((AB9+AA9)/2))*100</f>
        <v>16.324261940356664</v>
      </c>
      <c r="AI9" s="80">
        <f t="shared" ref="AI9:AI36" si="19">(AG9/AD9)*100</f>
        <v>9.5850521705166631</v>
      </c>
      <c r="AJ9" s="81">
        <v>9.8256179999999999E-2</v>
      </c>
      <c r="AK9" s="38">
        <v>0.11192680000000001</v>
      </c>
      <c r="AL9" s="39">
        <v>0.11058568000000001</v>
      </c>
      <c r="AM9" s="46">
        <f>AVERAGE(AJ9:AL9)</f>
        <v>0.10692288666666667</v>
      </c>
      <c r="AN9" s="38">
        <f t="shared" ref="AN9:AN36" si="20">AM9*100</f>
        <v>10.692288666666668</v>
      </c>
      <c r="AO9" s="66">
        <f t="shared" ref="AO9:AO36" si="21">AN9*50</f>
        <v>534.61443333333341</v>
      </c>
      <c r="AP9" s="38">
        <f t="shared" si="6"/>
        <v>7.535483000321439E-3</v>
      </c>
      <c r="AQ9" s="67">
        <f>((AK9-AJ9)/((AK9+AJ9)/2))*100</f>
        <v>13.008303526765113</v>
      </c>
      <c r="AR9" s="80">
        <f t="shared" ref="AR9:AR36" si="22">(AP9/AM9)*100</f>
        <v>7.0475865693875193</v>
      </c>
      <c r="AZ9" s="70" t="s">
        <v>99</v>
      </c>
      <c r="BA9" s="77">
        <v>1.0656561</v>
      </c>
      <c r="BB9" s="72">
        <v>1.0531417000000001</v>
      </c>
      <c r="BC9" s="73">
        <v>1.0847081999999999</v>
      </c>
      <c r="BD9" s="71">
        <f t="shared" si="7"/>
        <v>1.0678353333333332</v>
      </c>
      <c r="BE9" s="72">
        <f>BD9*500</f>
        <v>533.91766666666661</v>
      </c>
      <c r="BF9" s="74">
        <f t="shared" ref="BF9:BF36" si="23">BE9*150</f>
        <v>80087.649999999994</v>
      </c>
      <c r="BG9" s="72">
        <f t="shared" si="8"/>
        <v>1.5895684131339884E-2</v>
      </c>
      <c r="BH9" s="75">
        <f>((BC9-BB9)/((BC9+BB9)/2))*100</f>
        <v>2.9531072317097502</v>
      </c>
      <c r="BI9" s="76">
        <f t="shared" ref="BI9:BI36" si="24">(BG9/BD9)*100</f>
        <v>1.4885894514953197</v>
      </c>
      <c r="BJ9" s="77">
        <v>0.53956519999999997</v>
      </c>
      <c r="BK9" s="72">
        <v>0.54129046000000003</v>
      </c>
      <c r="BL9" s="73">
        <v>0.50646069999999999</v>
      </c>
      <c r="BM9" s="71">
        <f t="shared" si="9"/>
        <v>0.52910545333333336</v>
      </c>
      <c r="BN9" s="72">
        <f t="shared" si="10"/>
        <v>529.10545333333334</v>
      </c>
      <c r="BO9" s="82">
        <f t="shared" ref="BO9:BO36" si="25">BN9*150</f>
        <v>79365.817999999999</v>
      </c>
      <c r="BP9" s="72">
        <f t="shared" si="11"/>
        <v>1.9629894820465385E-2</v>
      </c>
      <c r="BQ9" s="75">
        <f>((BK9-BL9)/((BK9+BL9)/2))*100</f>
        <v>6.6484793965773408</v>
      </c>
      <c r="BR9" s="76">
        <f t="shared" si="12"/>
        <v>3.7100155926948397</v>
      </c>
    </row>
    <row r="10" spans="1:70">
      <c r="B10" s="57" t="s">
        <v>22</v>
      </c>
      <c r="C10" s="58">
        <v>0.59236299999999997</v>
      </c>
      <c r="D10" s="59">
        <v>0.58396930000000002</v>
      </c>
      <c r="E10" s="60">
        <v>0.56864475999999997</v>
      </c>
      <c r="F10" s="58">
        <f t="shared" si="0"/>
        <v>0.58165901999999992</v>
      </c>
      <c r="G10" s="59">
        <f t="shared" si="13"/>
        <v>29.082950999999994</v>
      </c>
      <c r="H10" s="61">
        <f t="shared" si="14"/>
        <v>1454.1475499999997</v>
      </c>
      <c r="I10" s="59">
        <f t="shared" si="1"/>
        <v>1.2026710790286766E-2</v>
      </c>
      <c r="J10" s="59">
        <f>((C10-E10)/((C10+E10)/2))*100</f>
        <v>4.0858021482991642</v>
      </c>
      <c r="K10" s="62">
        <f t="shared" si="2"/>
        <v>2.0676565439124053</v>
      </c>
      <c r="L10" s="63">
        <v>0.29561657000000002</v>
      </c>
      <c r="M10" s="59">
        <v>0.26334869999999999</v>
      </c>
      <c r="N10" s="60">
        <v>0.31208485000000002</v>
      </c>
      <c r="O10" s="58">
        <f t="shared" ref="O10:O36" si="26">AVERAGE(L10:N10)</f>
        <v>0.29035004000000003</v>
      </c>
      <c r="P10" s="59">
        <f t="shared" si="15"/>
        <v>29.035004000000004</v>
      </c>
      <c r="Q10" s="61">
        <f t="shared" si="16"/>
        <v>1451.7502000000002</v>
      </c>
      <c r="R10" s="59">
        <f t="shared" si="3"/>
        <v>2.4791235001231805E-2</v>
      </c>
      <c r="S10" s="67">
        <f>((N10-M10)/((N10+M10)/2))*100</f>
        <v>16.938932392801924</v>
      </c>
      <c r="T10" s="62">
        <f t="shared" si="17"/>
        <v>8.5383955866621548</v>
      </c>
      <c r="Z10" s="64" t="s">
        <v>66</v>
      </c>
      <c r="AA10" s="141">
        <v>0.19692554000000001</v>
      </c>
      <c r="AB10" s="38">
        <v>0.36722577000000001</v>
      </c>
      <c r="AC10" s="39">
        <v>0.38116643</v>
      </c>
      <c r="AD10" s="46">
        <f t="shared" si="4"/>
        <v>0.31510591333333332</v>
      </c>
      <c r="AE10" s="38">
        <f t="shared" si="18"/>
        <v>15.755295666666665</v>
      </c>
      <c r="AF10" s="66">
        <f t="shared" si="18"/>
        <v>787.7647833333333</v>
      </c>
      <c r="AG10" s="83">
        <f t="shared" si="5"/>
        <v>0.10258428720429606</v>
      </c>
      <c r="AH10" s="67">
        <f>((AC10-AA10)/((AC10+AA10)/2))*100</f>
        <v>63.74103068755651</v>
      </c>
      <c r="AI10" s="68">
        <f t="shared" si="19"/>
        <v>32.55549415722254</v>
      </c>
      <c r="AJ10" s="81">
        <v>0.18832790999999999</v>
      </c>
      <c r="AK10" s="38">
        <v>0.21074049</v>
      </c>
      <c r="AL10" s="39">
        <v>0.21240184000000001</v>
      </c>
      <c r="AM10" s="46">
        <f t="shared" ref="AM10:AM36" si="27">AVERAGE(AJ10:AL10)</f>
        <v>0.20382341333333334</v>
      </c>
      <c r="AN10" s="38">
        <f t="shared" si="20"/>
        <v>20.382341333333333</v>
      </c>
      <c r="AO10" s="66">
        <f t="shared" si="21"/>
        <v>1019.1170666666667</v>
      </c>
      <c r="AP10" s="38">
        <f t="shared" si="6"/>
        <v>1.3445184588566778E-2</v>
      </c>
      <c r="AQ10" s="67">
        <f>((AL10-AJ10)/((AL10+AJ10)/2))*100</f>
        <v>12.015045052182934</v>
      </c>
      <c r="AR10" s="84">
        <f t="shared" si="22"/>
        <v>6.5964868160550765</v>
      </c>
      <c r="AZ10" s="70" t="s">
        <v>100</v>
      </c>
      <c r="BA10" s="77">
        <v>0.22230984000000001</v>
      </c>
      <c r="BB10" s="72">
        <v>0.26373118000000001</v>
      </c>
      <c r="BC10" s="73">
        <v>0.24140753000000001</v>
      </c>
      <c r="BD10" s="71">
        <f t="shared" si="7"/>
        <v>0.24248285000000003</v>
      </c>
      <c r="BE10" s="72">
        <f>BD10*500</f>
        <v>121.24142500000002</v>
      </c>
      <c r="BF10" s="74">
        <f t="shared" si="23"/>
        <v>18186.213750000003</v>
      </c>
      <c r="BG10" s="72">
        <f t="shared" si="8"/>
        <v>2.0731596336888772E-2</v>
      </c>
      <c r="BH10" s="67">
        <f>((BB10-BA10)/((BB10+BA10)/2))*100</f>
        <v>17.044380328228261</v>
      </c>
      <c r="BI10" s="76">
        <f t="shared" si="24"/>
        <v>8.5497165415569683</v>
      </c>
      <c r="BJ10" s="77">
        <v>0.12997955</v>
      </c>
      <c r="BK10" s="72">
        <v>0.117491946</v>
      </c>
      <c r="BL10" s="73">
        <v>0.10725571</v>
      </c>
      <c r="BM10" s="71">
        <f t="shared" si="9"/>
        <v>0.11824240200000001</v>
      </c>
      <c r="BN10" s="72">
        <f t="shared" si="10"/>
        <v>118.24240200000001</v>
      </c>
      <c r="BO10" s="74">
        <f t="shared" si="25"/>
        <v>17736.3603</v>
      </c>
      <c r="BP10" s="72">
        <f t="shared" si="11"/>
        <v>1.1380492706484722E-2</v>
      </c>
      <c r="BQ10" s="67">
        <f>((BJ10-BL10)/((BJ10+BL10)/2))*100</f>
        <v>19.157219715146891</v>
      </c>
      <c r="BR10" s="76">
        <f t="shared" si="12"/>
        <v>9.6247137355047307</v>
      </c>
    </row>
    <row r="11" spans="1:70">
      <c r="B11" s="57" t="s">
        <v>23</v>
      </c>
      <c r="C11" s="58">
        <v>1.2502432000000001</v>
      </c>
      <c r="D11" s="59">
        <v>1.2439096999999999</v>
      </c>
      <c r="E11" s="60">
        <v>1.2615601999999999</v>
      </c>
      <c r="F11" s="58">
        <f t="shared" si="0"/>
        <v>1.2519043666666667</v>
      </c>
      <c r="G11" s="59">
        <f t="shared" si="13"/>
        <v>62.595218333333335</v>
      </c>
      <c r="H11" s="61">
        <f t="shared" si="14"/>
        <v>3129.7609166666666</v>
      </c>
      <c r="I11" s="59">
        <f t="shared" si="1"/>
        <v>8.9417360497463308E-3</v>
      </c>
      <c r="J11" s="59">
        <f>((E11-D11)/((E11+D11)/2))*100</f>
        <v>1.4089572578780545</v>
      </c>
      <c r="K11" s="62">
        <f t="shared" si="2"/>
        <v>0.7142507277576392</v>
      </c>
      <c r="L11" s="63">
        <v>0.62108326000000003</v>
      </c>
      <c r="M11" s="59">
        <v>0.69024629999999998</v>
      </c>
      <c r="N11" s="60">
        <v>0.67862904000000002</v>
      </c>
      <c r="O11" s="58">
        <f t="shared" si="26"/>
        <v>0.66331953333333338</v>
      </c>
      <c r="P11" s="59">
        <f t="shared" si="15"/>
        <v>66.331953333333331</v>
      </c>
      <c r="Q11" s="78">
        <f t="shared" si="16"/>
        <v>3316.5976666666666</v>
      </c>
      <c r="R11" s="59">
        <f t="shared" si="3"/>
        <v>3.7036026667191663E-2</v>
      </c>
      <c r="S11" s="59">
        <f>((M11-L11)/((M11+L11)/2))*100</f>
        <v>10.548536708041564</v>
      </c>
      <c r="T11" s="62">
        <f t="shared" si="17"/>
        <v>5.5834367610248261</v>
      </c>
      <c r="Z11" s="64" t="s">
        <v>72</v>
      </c>
      <c r="AA11" s="81">
        <v>0.4030378</v>
      </c>
      <c r="AB11" s="38">
        <v>0.43495262000000001</v>
      </c>
      <c r="AC11" s="39">
        <v>0.39461952</v>
      </c>
      <c r="AD11" s="46">
        <f t="shared" si="4"/>
        <v>0.41086998000000002</v>
      </c>
      <c r="AE11" s="38">
        <f t="shared" si="18"/>
        <v>20.543499000000001</v>
      </c>
      <c r="AF11" s="79">
        <f t="shared" si="18"/>
        <v>1027.1749500000001</v>
      </c>
      <c r="AG11" s="38">
        <f t="shared" si="5"/>
        <v>2.1276677879001699E-2</v>
      </c>
      <c r="AH11" s="85">
        <f>((AB11-AC11)/((AB11+AC11)/2))*100</f>
        <v>9.7238318538517969</v>
      </c>
      <c r="AI11" s="80">
        <f t="shared" si="19"/>
        <v>5.1784454729454064</v>
      </c>
      <c r="AJ11" s="81">
        <v>0.20721231000000001</v>
      </c>
      <c r="AK11" s="38">
        <v>0.2073612</v>
      </c>
      <c r="AL11" s="39">
        <v>0.18493535</v>
      </c>
      <c r="AM11" s="46">
        <f t="shared" si="27"/>
        <v>0.19983628666666667</v>
      </c>
      <c r="AN11" s="38">
        <f t="shared" si="20"/>
        <v>19.983628666666668</v>
      </c>
      <c r="AO11" s="66">
        <f t="shared" si="21"/>
        <v>999.18143333333342</v>
      </c>
      <c r="AP11" s="38">
        <f t="shared" si="6"/>
        <v>1.2904804423780836E-2</v>
      </c>
      <c r="AQ11" s="67">
        <f>((AK11-AL11)/((AK11+AL11)/2))*100</f>
        <v>11.433110997279991</v>
      </c>
      <c r="AR11" s="80">
        <f t="shared" si="22"/>
        <v>6.4576882602439785</v>
      </c>
      <c r="AZ11" s="70" t="s">
        <v>101</v>
      </c>
      <c r="BA11" s="77">
        <v>0.57856700000000005</v>
      </c>
      <c r="BB11" s="72">
        <v>0.53790490000000002</v>
      </c>
      <c r="BC11" s="73">
        <v>0.56593070000000001</v>
      </c>
      <c r="BD11" s="71">
        <f t="shared" si="7"/>
        <v>0.56080086666666673</v>
      </c>
      <c r="BE11" s="72">
        <f t="shared" ref="BE11:BE36" si="28">BD11*500</f>
        <v>280.40043333333335</v>
      </c>
      <c r="BF11" s="74">
        <f t="shared" si="23"/>
        <v>42060.065000000002</v>
      </c>
      <c r="BG11" s="72">
        <f t="shared" si="8"/>
        <v>2.0810766122931031E-2</v>
      </c>
      <c r="BH11" s="75">
        <f>((BA11-BB11)/((BA11+BB11)/2))*100</f>
        <v>7.2840346452069298</v>
      </c>
      <c r="BI11" s="76">
        <f t="shared" si="24"/>
        <v>3.710901205739523</v>
      </c>
      <c r="BJ11" s="77">
        <v>0.26642120000000002</v>
      </c>
      <c r="BK11" s="72">
        <v>0.28071705000000002</v>
      </c>
      <c r="BL11" s="73">
        <v>0.25226842999999999</v>
      </c>
      <c r="BM11" s="71">
        <f t="shared" si="9"/>
        <v>0.26646889333333335</v>
      </c>
      <c r="BN11" s="72">
        <f t="shared" si="10"/>
        <v>266.46889333333337</v>
      </c>
      <c r="BO11" s="82">
        <f t="shared" si="25"/>
        <v>39970.334000000003</v>
      </c>
      <c r="BP11" s="72">
        <f t="shared" si="11"/>
        <v>1.4224369967300268E-2</v>
      </c>
      <c r="BQ11" s="75">
        <f>((BK11-BL11)/((BK11+BL11)/2))*100</f>
        <v>10.675195129143118</v>
      </c>
      <c r="BR11" s="76">
        <f t="shared" si="12"/>
        <v>5.3380977379249321</v>
      </c>
    </row>
    <row r="12" spans="1:70">
      <c r="B12" s="57" t="s">
        <v>24</v>
      </c>
      <c r="C12" s="86">
        <v>7.9939859999999998E-3</v>
      </c>
      <c r="D12" s="59">
        <v>0.37923237999999998</v>
      </c>
      <c r="E12" s="60">
        <v>0.41844853999999998</v>
      </c>
      <c r="F12" s="58">
        <f t="shared" si="0"/>
        <v>0.26855830199999997</v>
      </c>
      <c r="G12" s="59">
        <f>F12*50</f>
        <v>13.427915099999998</v>
      </c>
      <c r="H12" s="61">
        <f t="shared" si="14"/>
        <v>671.39575499999989</v>
      </c>
      <c r="I12" s="59">
        <f t="shared" si="1"/>
        <v>0.22650562659831938</v>
      </c>
      <c r="J12" s="67">
        <f>((E12-C12)/((E12+C12)/2))*100</f>
        <v>192.50169904490247</v>
      </c>
      <c r="K12" s="87">
        <f t="shared" si="2"/>
        <v>84.3413236200456</v>
      </c>
      <c r="L12" s="63">
        <v>0.15990560000000001</v>
      </c>
      <c r="M12" s="59">
        <v>0.19054694</v>
      </c>
      <c r="N12" s="60">
        <v>0.17564462</v>
      </c>
      <c r="O12" s="58">
        <f t="shared" si="26"/>
        <v>0.17536572000000003</v>
      </c>
      <c r="P12" s="59">
        <f t="shared" si="15"/>
        <v>17.536572000000003</v>
      </c>
      <c r="Q12" s="61">
        <f t="shared" si="16"/>
        <v>876.82860000000016</v>
      </c>
      <c r="R12" s="59">
        <f t="shared" si="3"/>
        <v>1.5322573809787956E-2</v>
      </c>
      <c r="S12" s="67">
        <f>((M12-L12)/((M12+L12)/2))*100</f>
        <v>17.486727304073749</v>
      </c>
      <c r="T12" s="62">
        <f t="shared" si="17"/>
        <v>8.7374965927137609</v>
      </c>
      <c r="Z12" s="64" t="s">
        <v>73</v>
      </c>
      <c r="AA12" s="81">
        <v>0.24738045</v>
      </c>
      <c r="AB12" s="38">
        <v>0.25480372000000001</v>
      </c>
      <c r="AC12" s="39">
        <v>0.23220535</v>
      </c>
      <c r="AD12" s="46">
        <f t="shared" si="4"/>
        <v>0.24479650666666666</v>
      </c>
      <c r="AE12" s="38">
        <f t="shared" si="18"/>
        <v>12.239825333333334</v>
      </c>
      <c r="AF12" s="66">
        <f t="shared" si="18"/>
        <v>611.99126666666666</v>
      </c>
      <c r="AG12" s="38">
        <f t="shared" si="5"/>
        <v>1.1518643758126794E-2</v>
      </c>
      <c r="AH12" s="85">
        <f>((AB12-AC12)/((AB12+AC12)/2))*100</f>
        <v>9.2804719222169734</v>
      </c>
      <c r="AI12" s="84">
        <f t="shared" si="19"/>
        <v>4.7053954792792227</v>
      </c>
      <c r="AJ12" s="81">
        <v>0.14159398000000001</v>
      </c>
      <c r="AK12" s="38">
        <v>0.14683513000000001</v>
      </c>
      <c r="AL12" s="39">
        <v>0.15021898</v>
      </c>
      <c r="AM12" s="46">
        <f t="shared" si="27"/>
        <v>0.14621603000000002</v>
      </c>
      <c r="AN12" s="38">
        <f t="shared" si="20"/>
        <v>14.621603000000002</v>
      </c>
      <c r="AO12" s="66">
        <f t="shared" si="21"/>
        <v>731.08015000000012</v>
      </c>
      <c r="AP12" s="38">
        <f t="shared" si="6"/>
        <v>4.3457013079018642E-3</v>
      </c>
      <c r="AQ12" s="85">
        <f>((AL12-AJ12)/((AL12+AJ12)/2))*100</f>
        <v>5.9113207309229807</v>
      </c>
      <c r="AR12" s="84">
        <f t="shared" si="22"/>
        <v>2.972110040124782</v>
      </c>
      <c r="AZ12" s="70" t="s">
        <v>102</v>
      </c>
      <c r="BA12" s="77">
        <v>0.62070197000000005</v>
      </c>
      <c r="BB12" s="72">
        <v>0.57221580000000005</v>
      </c>
      <c r="BC12" s="73">
        <v>0.64693259999999997</v>
      </c>
      <c r="BD12" s="71">
        <f t="shared" si="7"/>
        <v>0.61328345666666673</v>
      </c>
      <c r="BE12" s="72">
        <f t="shared" si="28"/>
        <v>306.64172833333339</v>
      </c>
      <c r="BF12" s="74">
        <f t="shared" si="23"/>
        <v>45996.25925000001</v>
      </c>
      <c r="BG12" s="72">
        <f t="shared" si="8"/>
        <v>3.7906804212669135E-2</v>
      </c>
      <c r="BH12" s="67">
        <f>((BC12-BB12)/((BC12+BB12)/2))*100</f>
        <v>12.257211673328682</v>
      </c>
      <c r="BI12" s="76">
        <f t="shared" si="24"/>
        <v>6.1809598482732806</v>
      </c>
      <c r="BJ12" s="77">
        <v>0.28882423000000002</v>
      </c>
      <c r="BK12" s="72">
        <v>0.31468454000000001</v>
      </c>
      <c r="BL12" s="73">
        <v>0.30462566000000002</v>
      </c>
      <c r="BM12" s="71">
        <f t="shared" si="9"/>
        <v>0.3027114766666667</v>
      </c>
      <c r="BN12" s="72">
        <f t="shared" si="10"/>
        <v>302.71147666666673</v>
      </c>
      <c r="BO12" s="74">
        <f t="shared" si="25"/>
        <v>45406.721500000007</v>
      </c>
      <c r="BP12" s="72">
        <f t="shared" si="11"/>
        <v>1.3035987944886774E-2</v>
      </c>
      <c r="BQ12" s="75">
        <f>((BK12-BJ12)/((BK12+BJ12)/2))*100</f>
        <v>8.5699864808923962</v>
      </c>
      <c r="BR12" s="76">
        <f t="shared" si="12"/>
        <v>4.3064069087943642</v>
      </c>
    </row>
    <row r="13" spans="1:70">
      <c r="B13" s="57" t="s">
        <v>25</v>
      </c>
      <c r="C13" s="58">
        <v>0.49597380000000002</v>
      </c>
      <c r="D13" s="59">
        <v>0.45242712000000002</v>
      </c>
      <c r="E13" s="60">
        <v>0.50602155999999998</v>
      </c>
      <c r="F13" s="58">
        <f t="shared" si="0"/>
        <v>0.48480749333333334</v>
      </c>
      <c r="G13" s="59">
        <f t="shared" si="13"/>
        <v>24.240374666666668</v>
      </c>
      <c r="H13" s="61">
        <f t="shared" si="14"/>
        <v>1212.0187333333333</v>
      </c>
      <c r="I13" s="59">
        <f t="shared" si="1"/>
        <v>2.8488696059295739E-2</v>
      </c>
      <c r="J13" s="67">
        <f>((E13-D13)/((E13+D13)/2))*100</f>
        <v>11.183580533492927</v>
      </c>
      <c r="K13" s="62">
        <f t="shared" si="2"/>
        <v>5.8762903731993488</v>
      </c>
      <c r="L13" s="63">
        <v>0.29096094</v>
      </c>
      <c r="M13" s="59">
        <v>0.25368896000000002</v>
      </c>
      <c r="N13" s="60">
        <v>0.23593810000000001</v>
      </c>
      <c r="O13" s="58">
        <f t="shared" si="26"/>
        <v>0.26019600000000004</v>
      </c>
      <c r="P13" s="59">
        <f t="shared" si="15"/>
        <v>26.019600000000004</v>
      </c>
      <c r="Q13" s="78">
        <f t="shared" si="16"/>
        <v>1300.9800000000002</v>
      </c>
      <c r="R13" s="59">
        <f t="shared" si="3"/>
        <v>2.8082635339077414E-2</v>
      </c>
      <c r="S13" s="67">
        <f>((L13-N13)/((L13+N13)/2))*100</f>
        <v>20.885534352083841</v>
      </c>
      <c r="T13" s="62">
        <f t="shared" si="17"/>
        <v>10.792877422818725</v>
      </c>
      <c r="Z13" s="64" t="s">
        <v>74</v>
      </c>
      <c r="AA13" s="141">
        <v>0.24896894</v>
      </c>
      <c r="AB13" s="38">
        <v>0.18354870000000001</v>
      </c>
      <c r="AC13" s="39">
        <v>0.180884091</v>
      </c>
      <c r="AD13" s="46">
        <f t="shared" si="4"/>
        <v>0.20446724366666669</v>
      </c>
      <c r="AE13" s="38">
        <f t="shared" si="18"/>
        <v>10.223362183333334</v>
      </c>
      <c r="AF13" s="79">
        <f t="shared" si="18"/>
        <v>511.16810916666668</v>
      </c>
      <c r="AG13" s="38">
        <f t="shared" si="5"/>
        <v>3.856262137989163E-2</v>
      </c>
      <c r="AH13" s="67">
        <f>((AA13-AC13)/((AA13+AC13)/2))*100</f>
        <v>31.678198867928884</v>
      </c>
      <c r="AI13" s="88">
        <f t="shared" si="19"/>
        <v>18.860048528241744</v>
      </c>
      <c r="AJ13" s="81">
        <v>9.0345226000000001E-2</v>
      </c>
      <c r="AK13" s="38">
        <v>8.7397349999999999E-2</v>
      </c>
      <c r="AL13" s="39">
        <v>0.114195116</v>
      </c>
      <c r="AM13" s="46">
        <f t="shared" si="27"/>
        <v>9.731256399999999E-2</v>
      </c>
      <c r="AN13" s="38">
        <f t="shared" si="20"/>
        <v>9.7312563999999995</v>
      </c>
      <c r="AO13" s="66">
        <f t="shared" si="21"/>
        <v>486.56281999999999</v>
      </c>
      <c r="AP13" s="38">
        <f t="shared" si="6"/>
        <v>1.4694826121883024E-2</v>
      </c>
      <c r="AQ13" s="67">
        <f>((AL13-AK13)/((AL13+AK13)/2))*100</f>
        <v>26.586078866657648</v>
      </c>
      <c r="AR13" s="88">
        <f t="shared" si="22"/>
        <v>15.100646327521517</v>
      </c>
      <c r="AZ13" s="70" t="s">
        <v>103</v>
      </c>
      <c r="BA13" s="77">
        <v>0.24321619</v>
      </c>
      <c r="BB13" s="72">
        <v>0.21451915999999999</v>
      </c>
      <c r="BC13" s="73">
        <v>0.25697592000000002</v>
      </c>
      <c r="BD13" s="71">
        <f t="shared" si="7"/>
        <v>0.23823709000000001</v>
      </c>
      <c r="BE13" s="72">
        <f t="shared" si="28"/>
        <v>119.11854500000001</v>
      </c>
      <c r="BF13" s="74">
        <f t="shared" si="23"/>
        <v>17867.781750000002</v>
      </c>
      <c r="BG13" s="72">
        <f t="shared" si="8"/>
        <v>2.1661895000943496E-2</v>
      </c>
      <c r="BH13" s="67">
        <f>((BC13-BB13)/((BC13+BB13)/2))*100</f>
        <v>18.009418041011173</v>
      </c>
      <c r="BI13" s="76">
        <f t="shared" si="24"/>
        <v>9.0925787420185049</v>
      </c>
      <c r="BJ13" s="77">
        <v>0.12252325</v>
      </c>
      <c r="BK13" s="72">
        <v>0.12070743</v>
      </c>
      <c r="BL13" s="73">
        <v>0.12787299999999999</v>
      </c>
      <c r="BM13" s="71">
        <f t="shared" si="9"/>
        <v>0.12370122666666666</v>
      </c>
      <c r="BN13" s="72">
        <f t="shared" si="10"/>
        <v>123.70122666666667</v>
      </c>
      <c r="BO13" s="82">
        <f t="shared" si="25"/>
        <v>18555.184000000001</v>
      </c>
      <c r="BP13" s="72">
        <f t="shared" si="11"/>
        <v>3.7251939716789599E-3</v>
      </c>
      <c r="BQ13" s="75">
        <f>((BL13-BK13)/((BL13+BK13)/2))*100</f>
        <v>5.7651923765680051</v>
      </c>
      <c r="BR13" s="76">
        <f t="shared" si="12"/>
        <v>3.0114446493866294</v>
      </c>
    </row>
    <row r="14" spans="1:70">
      <c r="B14" s="57" t="s">
        <v>26</v>
      </c>
      <c r="C14" s="58">
        <v>1.2535748</v>
      </c>
      <c r="D14" s="59">
        <v>1.2026874999999999</v>
      </c>
      <c r="E14" s="60">
        <v>1.2367854</v>
      </c>
      <c r="F14" s="58">
        <f t="shared" si="0"/>
        <v>1.2310158999999998</v>
      </c>
      <c r="G14" s="59">
        <f t="shared" si="13"/>
        <v>61.550794999999994</v>
      </c>
      <c r="H14" s="61">
        <f t="shared" si="14"/>
        <v>3077.5397499999999</v>
      </c>
      <c r="I14" s="59">
        <f t="shared" si="1"/>
        <v>2.5929609966407179E-2</v>
      </c>
      <c r="J14" s="59">
        <f>((C14-D14)/((C14+D14)/2))*100</f>
        <v>4.1434744163927517</v>
      </c>
      <c r="K14" s="62">
        <f t="shared" si="2"/>
        <v>2.1063586560016963</v>
      </c>
      <c r="L14" s="63">
        <v>0.64677739999999995</v>
      </c>
      <c r="M14" s="59">
        <v>0.66194785</v>
      </c>
      <c r="N14" s="60">
        <v>0.58901669999999995</v>
      </c>
      <c r="O14" s="58">
        <f t="shared" si="26"/>
        <v>0.63258064999999997</v>
      </c>
      <c r="P14" s="59">
        <f t="shared" si="15"/>
        <v>63.258064999999995</v>
      </c>
      <c r="Q14" s="61">
        <f t="shared" si="16"/>
        <v>3162.9032499999998</v>
      </c>
      <c r="R14" s="59">
        <f t="shared" si="3"/>
        <v>3.8482449805105984E-2</v>
      </c>
      <c r="S14" s="67">
        <f>((M14-N14)/((M14+N14)/2))*100</f>
        <v>11.659986687872181</v>
      </c>
      <c r="T14" s="62">
        <f t="shared" si="17"/>
        <v>6.0834060929789722</v>
      </c>
      <c r="Z14" s="64" t="s">
        <v>75</v>
      </c>
      <c r="AA14" s="81">
        <v>0.63742109999999996</v>
      </c>
      <c r="AB14" s="38">
        <v>0.76389700000000005</v>
      </c>
      <c r="AC14" s="39">
        <v>0.71669483</v>
      </c>
      <c r="AD14" s="46">
        <f t="shared" si="4"/>
        <v>0.70600430999999997</v>
      </c>
      <c r="AE14" s="38">
        <f t="shared" si="18"/>
        <v>35.3002155</v>
      </c>
      <c r="AF14" s="66">
        <f t="shared" si="18"/>
        <v>1765.010775</v>
      </c>
      <c r="AG14" s="38">
        <f t="shared" si="5"/>
        <v>6.3912078151201632E-2</v>
      </c>
      <c r="AH14" s="67">
        <f>((AB14-AA14)/((AB14+AA14)/2))*100</f>
        <v>18.050990706535522</v>
      </c>
      <c r="AI14" s="84">
        <f t="shared" si="19"/>
        <v>9.0526470229624572</v>
      </c>
      <c r="AJ14" s="81">
        <v>0.32144662699999998</v>
      </c>
      <c r="AK14" s="38">
        <v>0.3756931</v>
      </c>
      <c r="AL14" s="39">
        <v>0.36588973000000002</v>
      </c>
      <c r="AM14" s="46">
        <f t="shared" si="27"/>
        <v>0.3543431523333333</v>
      </c>
      <c r="AN14" s="38">
        <f t="shared" si="20"/>
        <v>35.434315233333329</v>
      </c>
      <c r="AO14" s="66">
        <f t="shared" si="21"/>
        <v>1771.7157616666664</v>
      </c>
      <c r="AP14" s="38">
        <f t="shared" si="6"/>
        <v>2.8907828526096649E-2</v>
      </c>
      <c r="AQ14" s="67">
        <f>((AK14-AJ14)/((AK14+AJ14)/2))*100</f>
        <v>15.562582621259805</v>
      </c>
      <c r="AR14" s="84">
        <f t="shared" si="22"/>
        <v>8.1581451019273086</v>
      </c>
      <c r="AZ14" s="70" t="s">
        <v>104</v>
      </c>
      <c r="BA14" s="77">
        <v>0.52273259999999999</v>
      </c>
      <c r="BB14" s="72">
        <v>0.45010509999999998</v>
      </c>
      <c r="BC14" s="73">
        <v>0.49640155000000002</v>
      </c>
      <c r="BD14" s="71">
        <f t="shared" si="7"/>
        <v>0.48974641666666668</v>
      </c>
      <c r="BE14" s="72">
        <f t="shared" si="28"/>
        <v>244.87320833333334</v>
      </c>
      <c r="BF14" s="74">
        <f t="shared" si="23"/>
        <v>36730.981249999997</v>
      </c>
      <c r="BG14" s="72">
        <f t="shared" si="8"/>
        <v>3.6768281695312252E-2</v>
      </c>
      <c r="BH14" s="67">
        <f>((BA14-BB14)/((BA14+BB14)/2))*100</f>
        <v>14.931061984953917</v>
      </c>
      <c r="BI14" s="76">
        <f t="shared" si="24"/>
        <v>7.5076162773310582</v>
      </c>
      <c r="BJ14" s="77">
        <v>0.21444969</v>
      </c>
      <c r="BK14" s="72">
        <v>0.24042973000000001</v>
      </c>
      <c r="BL14" s="73">
        <v>0.24051728999999999</v>
      </c>
      <c r="BM14" s="71">
        <f t="shared" si="9"/>
        <v>0.23179890333333333</v>
      </c>
      <c r="BN14" s="72">
        <f t="shared" si="10"/>
        <v>231.79890333333333</v>
      </c>
      <c r="BO14" s="74">
        <f t="shared" si="25"/>
        <v>34769.835500000001</v>
      </c>
      <c r="BP14" s="72">
        <f t="shared" si="11"/>
        <v>1.5024923266111325E-2</v>
      </c>
      <c r="BQ14" s="67">
        <f>((BL14-BJ14)/((BL14+BJ14)/2))*100</f>
        <v>11.459117318799706</v>
      </c>
      <c r="BR14" s="76">
        <f t="shared" si="12"/>
        <v>6.4818784946989432</v>
      </c>
    </row>
    <row r="15" spans="1:70">
      <c r="B15" s="57" t="s">
        <v>27</v>
      </c>
      <c r="C15" s="58">
        <v>0.18687771</v>
      </c>
      <c r="D15" s="59">
        <v>0.16215789999999999</v>
      </c>
      <c r="E15" s="60">
        <v>0.19812667</v>
      </c>
      <c r="F15" s="58">
        <f t="shared" si="0"/>
        <v>0.18238742666666666</v>
      </c>
      <c r="G15" s="59">
        <f t="shared" si="13"/>
        <v>9.1193713333333335</v>
      </c>
      <c r="H15" s="61">
        <f t="shared" si="14"/>
        <v>455.96856666666667</v>
      </c>
      <c r="I15" s="59">
        <f t="shared" si="1"/>
        <v>1.8400002367892063E-2</v>
      </c>
      <c r="J15" s="67">
        <f>((E15-D15)/((E15+D15)/2))*100</f>
        <v>19.966866746472107</v>
      </c>
      <c r="K15" s="62">
        <f t="shared" si="2"/>
        <v>10.088416018676615</v>
      </c>
      <c r="L15" s="63">
        <v>9.7306160000000003E-2</v>
      </c>
      <c r="M15" s="59">
        <v>9.2093300000000003E-2</v>
      </c>
      <c r="N15" s="60">
        <v>9.6910969999999999E-2</v>
      </c>
      <c r="O15" s="58">
        <f t="shared" si="26"/>
        <v>9.5436809999999997E-2</v>
      </c>
      <c r="P15" s="59">
        <f t="shared" si="15"/>
        <v>9.5436809999999994</v>
      </c>
      <c r="Q15" s="78">
        <f t="shared" si="16"/>
        <v>477.18404999999996</v>
      </c>
      <c r="R15" s="59">
        <f t="shared" si="3"/>
        <v>2.9022987654788389E-3</v>
      </c>
      <c r="S15" s="59">
        <f>((L15-M15)/((L15+M15)/2))*100</f>
        <v>5.504619706941086</v>
      </c>
      <c r="T15" s="62">
        <f t="shared" si="17"/>
        <v>3.0410684991240164</v>
      </c>
      <c r="Z15" s="64" t="s">
        <v>76</v>
      </c>
      <c r="AA15" s="81">
        <v>0.89831525000000001</v>
      </c>
      <c r="AB15" s="38">
        <v>0.79408425000000005</v>
      </c>
      <c r="AC15" s="39">
        <v>0.71940815000000002</v>
      </c>
      <c r="AD15" s="46">
        <f t="shared" si="4"/>
        <v>0.80393588333333332</v>
      </c>
      <c r="AE15" s="38">
        <f t="shared" si="18"/>
        <v>40.196794166666663</v>
      </c>
      <c r="AF15" s="79">
        <f t="shared" si="18"/>
        <v>2009.8397083333332</v>
      </c>
      <c r="AG15" s="38">
        <f t="shared" si="5"/>
        <v>8.9859493750539962E-2</v>
      </c>
      <c r="AH15" s="67">
        <f>((AA15-AC15)/((AA15+AC15)/2))*100</f>
        <v>22.118379446078357</v>
      </c>
      <c r="AI15" s="80">
        <f t="shared" si="19"/>
        <v>11.177445317897549</v>
      </c>
      <c r="AJ15" s="81">
        <v>0.3782394</v>
      </c>
      <c r="AK15" s="38">
        <v>0.39171420000000001</v>
      </c>
      <c r="AL15" s="39">
        <v>0.46428233000000002</v>
      </c>
      <c r="AM15" s="46">
        <f t="shared" si="27"/>
        <v>0.41141197666666668</v>
      </c>
      <c r="AN15" s="38">
        <f t="shared" si="20"/>
        <v>41.14119766666667</v>
      </c>
      <c r="AO15" s="66">
        <f t="shared" si="21"/>
        <v>2057.0598833333333</v>
      </c>
      <c r="AP15" s="38">
        <f t="shared" si="6"/>
        <v>4.6280106470854558E-2</v>
      </c>
      <c r="AQ15" s="67">
        <f>((AL15-AJ15)/((AL15+AJ15)/2))*100</f>
        <v>20.425094555127977</v>
      </c>
      <c r="AR15" s="88">
        <f t="shared" si="22"/>
        <v>11.249090715789134</v>
      </c>
      <c r="AZ15" s="70" t="s">
        <v>105</v>
      </c>
      <c r="BA15" s="176">
        <v>0.44590797999999998</v>
      </c>
      <c r="BB15" s="72">
        <v>0.80724940000000001</v>
      </c>
      <c r="BC15" s="73">
        <v>0.85195975999999995</v>
      </c>
      <c r="BD15" s="71">
        <f t="shared" si="7"/>
        <v>0.70170571333333331</v>
      </c>
      <c r="BE15" s="72">
        <f t="shared" si="28"/>
        <v>350.85285666666664</v>
      </c>
      <c r="BF15" s="74">
        <f t="shared" si="23"/>
        <v>52627.928499999995</v>
      </c>
      <c r="BG15" s="91">
        <f t="shared" si="8"/>
        <v>0.22265245194402347</v>
      </c>
      <c r="BH15" s="67">
        <f>((BC15-BA15)/((BC15+BA15)/2))*100</f>
        <v>62.572135431920039</v>
      </c>
      <c r="BI15" s="92">
        <f t="shared" si="24"/>
        <v>31.73017515937714</v>
      </c>
      <c r="BJ15" s="77">
        <v>0.44663282999999998</v>
      </c>
      <c r="BK15" s="72">
        <v>0.44309061999999999</v>
      </c>
      <c r="BL15" s="73">
        <v>0.44000432</v>
      </c>
      <c r="BM15" s="71">
        <f t="shared" si="9"/>
        <v>0.44324258999999994</v>
      </c>
      <c r="BN15" s="72">
        <f t="shared" si="10"/>
        <v>443.24258999999995</v>
      </c>
      <c r="BO15" s="82">
        <f t="shared" si="25"/>
        <v>66486.388499999986</v>
      </c>
      <c r="BP15" s="72">
        <f t="shared" si="11"/>
        <v>3.3168671010005693E-3</v>
      </c>
      <c r="BQ15" s="75">
        <f>((BJ15-BL15)/((BJ15+BL15)/2))*100</f>
        <v>1.4952024060800917</v>
      </c>
      <c r="BR15" s="76">
        <f t="shared" si="12"/>
        <v>0.74831868052223272</v>
      </c>
    </row>
    <row r="16" spans="1:70">
      <c r="B16" s="57" t="s">
        <v>28</v>
      </c>
      <c r="C16" s="58">
        <v>0.64348393999999998</v>
      </c>
      <c r="D16" s="59">
        <v>0.67747164000000004</v>
      </c>
      <c r="E16" s="60">
        <v>0.67930749999999995</v>
      </c>
      <c r="F16" s="58">
        <f t="shared" si="0"/>
        <v>0.66675435999999999</v>
      </c>
      <c r="G16" s="59">
        <f t="shared" si="13"/>
        <v>33.337718000000002</v>
      </c>
      <c r="H16" s="61">
        <f t="shared" si="14"/>
        <v>1666.8859000000002</v>
      </c>
      <c r="I16" s="59">
        <f t="shared" si="1"/>
        <v>2.0173669242782792E-2</v>
      </c>
      <c r="J16" s="59">
        <f>((E16-C16)/((E16+C16)/2))*100</f>
        <v>5.4163580012280654</v>
      </c>
      <c r="K16" s="62">
        <f t="shared" si="2"/>
        <v>3.0256523921017617</v>
      </c>
      <c r="L16" s="63">
        <v>0.33124858000000001</v>
      </c>
      <c r="M16" s="59">
        <v>0.32591429999999999</v>
      </c>
      <c r="N16" s="60">
        <v>0.31596651999999997</v>
      </c>
      <c r="O16" s="58">
        <f t="shared" si="26"/>
        <v>0.32437646666666664</v>
      </c>
      <c r="P16" s="59">
        <f t="shared" si="15"/>
        <v>32.437646666666666</v>
      </c>
      <c r="Q16" s="61">
        <f t="shared" si="16"/>
        <v>1621.8823333333332</v>
      </c>
      <c r="R16" s="59">
        <f t="shared" si="3"/>
        <v>7.756225756238252E-3</v>
      </c>
      <c r="S16" s="59">
        <f>((L16-N16)/((L16+N16)/2))*100</f>
        <v>4.7224052714468634</v>
      </c>
      <c r="T16" s="62">
        <f t="shared" si="17"/>
        <v>2.3911185160693691</v>
      </c>
      <c r="Z16" s="64" t="s">
        <v>77</v>
      </c>
      <c r="AA16" s="81">
        <v>0.16242063000000001</v>
      </c>
      <c r="AB16" s="38">
        <v>0.17501286999999999</v>
      </c>
      <c r="AC16" s="39">
        <v>0.15616590999999999</v>
      </c>
      <c r="AD16" s="46">
        <f t="shared" si="4"/>
        <v>0.16453313666666666</v>
      </c>
      <c r="AE16" s="38">
        <f t="shared" si="18"/>
        <v>8.2266568333333332</v>
      </c>
      <c r="AF16" s="66">
        <f t="shared" si="18"/>
        <v>411.33284166666664</v>
      </c>
      <c r="AG16" s="38">
        <f t="shared" si="5"/>
        <v>9.5994264736458737E-3</v>
      </c>
      <c r="AH16" s="67">
        <f>((AB16-AC16)/((AB16+AC16)/2))*100</f>
        <v>11.381743721623709</v>
      </c>
      <c r="AI16" s="84">
        <f t="shared" si="19"/>
        <v>5.8343423508017604</v>
      </c>
      <c r="AJ16" s="81">
        <v>7.0421435000000004E-2</v>
      </c>
      <c r="AK16" s="38">
        <v>7.8828640000000005E-2</v>
      </c>
      <c r="AL16" s="39">
        <v>8.5829260000000004E-2</v>
      </c>
      <c r="AM16" s="46">
        <f t="shared" si="27"/>
        <v>7.8359778333333338E-2</v>
      </c>
      <c r="AN16" s="38">
        <f t="shared" si="20"/>
        <v>7.8359778333333336</v>
      </c>
      <c r="AO16" s="66">
        <f t="shared" si="21"/>
        <v>391.79889166666669</v>
      </c>
      <c r="AP16" s="38">
        <f t="shared" si="6"/>
        <v>7.7146057095945179E-3</v>
      </c>
      <c r="AQ16" s="67">
        <f>((AL16-AJ16)/((AL16+AJ16)/2))*100</f>
        <v>19.721928276863025</v>
      </c>
      <c r="AR16" s="84">
        <f t="shared" si="22"/>
        <v>9.8451091538027153</v>
      </c>
      <c r="AZ16" s="70" t="s">
        <v>106</v>
      </c>
      <c r="BA16" s="77">
        <v>0.61801099999999998</v>
      </c>
      <c r="BB16" s="72">
        <v>0.66508250000000002</v>
      </c>
      <c r="BC16" s="73">
        <v>0.60410209999999998</v>
      </c>
      <c r="BD16" s="71">
        <f t="shared" si="7"/>
        <v>0.62906519999999999</v>
      </c>
      <c r="BE16" s="72">
        <f t="shared" si="28"/>
        <v>314.5326</v>
      </c>
      <c r="BF16" s="74">
        <f t="shared" si="23"/>
        <v>47179.89</v>
      </c>
      <c r="BG16" s="72">
        <f t="shared" si="8"/>
        <v>3.1957765867938914E-2</v>
      </c>
      <c r="BH16" s="75">
        <f>((BB16-BC16)/((BB16+BC16)/2))*100</f>
        <v>9.6093822758328535</v>
      </c>
      <c r="BI16" s="76">
        <f t="shared" si="24"/>
        <v>5.0801992969789005</v>
      </c>
      <c r="BJ16" s="77">
        <v>0.37178105</v>
      </c>
      <c r="BK16" s="72">
        <v>0.30339146</v>
      </c>
      <c r="BL16" s="73">
        <v>0.34932580000000002</v>
      </c>
      <c r="BM16" s="71">
        <f t="shared" si="9"/>
        <v>0.34149943666666666</v>
      </c>
      <c r="BN16" s="72">
        <f t="shared" si="10"/>
        <v>341.49943666666667</v>
      </c>
      <c r="BO16" s="74">
        <f t="shared" si="25"/>
        <v>51224.915500000003</v>
      </c>
      <c r="BP16" s="72">
        <f t="shared" si="11"/>
        <v>3.4860048441748233E-2</v>
      </c>
      <c r="BQ16" s="67">
        <f>((BJ16-BK16)/((BJ16+BK16)/2))*100</f>
        <v>20.258404774210963</v>
      </c>
      <c r="BR16" s="76">
        <f t="shared" si="12"/>
        <v>10.20793731960814</v>
      </c>
    </row>
    <row r="17" spans="2:70">
      <c r="B17" s="57" t="s">
        <v>29</v>
      </c>
      <c r="C17" s="58">
        <v>0.28043692999999997</v>
      </c>
      <c r="D17" s="59">
        <v>0.32014145999999999</v>
      </c>
      <c r="E17" s="60">
        <v>0.26402490000000001</v>
      </c>
      <c r="F17" s="58">
        <f t="shared" si="0"/>
        <v>0.28820109666666666</v>
      </c>
      <c r="G17" s="59">
        <f t="shared" si="13"/>
        <v>14.410054833333334</v>
      </c>
      <c r="H17" s="61">
        <f t="shared" si="14"/>
        <v>720.50274166666668</v>
      </c>
      <c r="I17" s="59">
        <f t="shared" si="1"/>
        <v>2.8852708531076129E-2</v>
      </c>
      <c r="J17" s="67">
        <f>((D17-E17)/((D17+E17)/2))*100</f>
        <v>19.212527061640451</v>
      </c>
      <c r="K17" s="62">
        <f t="shared" si="2"/>
        <v>10.011311152104035</v>
      </c>
      <c r="L17" s="63">
        <v>0.15337507</v>
      </c>
      <c r="M17" s="59">
        <v>0.15699117000000001</v>
      </c>
      <c r="N17" s="60">
        <v>0.14760596000000001</v>
      </c>
      <c r="O17" s="58">
        <f t="shared" si="26"/>
        <v>0.15265740000000003</v>
      </c>
      <c r="P17" s="59">
        <f t="shared" si="15"/>
        <v>15.265740000000003</v>
      </c>
      <c r="Q17" s="78">
        <f t="shared" si="16"/>
        <v>763.28700000000015</v>
      </c>
      <c r="R17" s="59">
        <f t="shared" si="3"/>
        <v>4.7335852540859574E-3</v>
      </c>
      <c r="S17" s="59">
        <f>((M17-N17)/((M17+N17)/2))*100</f>
        <v>6.1623758569228837</v>
      </c>
      <c r="T17" s="62">
        <f t="shared" si="17"/>
        <v>3.100789908701417</v>
      </c>
      <c r="Z17" s="64" t="s">
        <v>78</v>
      </c>
      <c r="AA17" s="81">
        <v>0.65241223999999998</v>
      </c>
      <c r="AB17" s="38">
        <v>0.61949699999999996</v>
      </c>
      <c r="AC17" s="39">
        <v>0.56981784000000002</v>
      </c>
      <c r="AD17" s="46">
        <f t="shared" si="4"/>
        <v>0.61390902666666658</v>
      </c>
      <c r="AE17" s="38">
        <f t="shared" si="18"/>
        <v>30.695451333333327</v>
      </c>
      <c r="AF17" s="79">
        <f t="shared" si="18"/>
        <v>1534.7725666666663</v>
      </c>
      <c r="AG17" s="38">
        <f t="shared" si="5"/>
        <v>4.1579776482330098E-2</v>
      </c>
      <c r="AH17" s="67">
        <f>((AA17-AC17)/((AA17+AC17)/2))*100</f>
        <v>13.515360381246705</v>
      </c>
      <c r="AI17" s="80">
        <f t="shared" si="19"/>
        <v>6.7729540821537091</v>
      </c>
      <c r="AJ17" s="81">
        <v>0.35565752</v>
      </c>
      <c r="AK17" s="38">
        <v>0.32904765000000002</v>
      </c>
      <c r="AL17" s="39">
        <v>0.33140364</v>
      </c>
      <c r="AM17" s="46">
        <f t="shared" si="27"/>
        <v>0.33870293666666668</v>
      </c>
      <c r="AN17" s="38">
        <f t="shared" si="20"/>
        <v>33.870293666666669</v>
      </c>
      <c r="AO17" s="66">
        <f t="shared" si="21"/>
        <v>1693.5146833333333</v>
      </c>
      <c r="AP17" s="38">
        <f t="shared" si="6"/>
        <v>1.4730278144869945E-2</v>
      </c>
      <c r="AQ17" s="85">
        <f>((AJ17-AK17)/((AJ17+AK17)/2))*100</f>
        <v>7.7726505263572001</v>
      </c>
      <c r="AR17" s="80">
        <f t="shared" si="22"/>
        <v>4.3490258129549959</v>
      </c>
      <c r="AZ17" s="70" t="s">
        <v>107</v>
      </c>
      <c r="BA17" s="77">
        <v>0.48698580000000002</v>
      </c>
      <c r="BB17" s="72">
        <v>0.52168049999999999</v>
      </c>
      <c r="BC17" s="73">
        <v>0.50574403999999995</v>
      </c>
      <c r="BD17" s="71">
        <f t="shared" si="7"/>
        <v>0.50480344666666666</v>
      </c>
      <c r="BE17" s="72">
        <f t="shared" si="28"/>
        <v>252.40172333333334</v>
      </c>
      <c r="BF17" s="74">
        <f t="shared" si="23"/>
        <v>37860.258500000004</v>
      </c>
      <c r="BG17" s="72">
        <f t="shared" si="8"/>
        <v>1.7366464490118094E-2</v>
      </c>
      <c r="BH17" s="75">
        <f>((BB17-BA17)/((BB17+BA17)/2))*100</f>
        <v>6.879321734056143</v>
      </c>
      <c r="BI17" s="76">
        <f t="shared" si="24"/>
        <v>3.4402428519046091</v>
      </c>
      <c r="BJ17" s="77">
        <v>0.25743735000000001</v>
      </c>
      <c r="BK17" s="72">
        <v>0.2380159</v>
      </c>
      <c r="BL17" s="73">
        <v>0.22790323000000001</v>
      </c>
      <c r="BM17" s="71">
        <f t="shared" si="9"/>
        <v>0.2411188266666667</v>
      </c>
      <c r="BN17" s="72">
        <f t="shared" si="10"/>
        <v>241.11882666666671</v>
      </c>
      <c r="BO17" s="82">
        <f t="shared" si="25"/>
        <v>36167.824000000008</v>
      </c>
      <c r="BP17" s="72">
        <f t="shared" si="11"/>
        <v>1.5009569496412391E-2</v>
      </c>
      <c r="BQ17" s="67">
        <f>((BJ17-BL17)/((BJ17+BL17)/2))*100</f>
        <v>12.170472124956044</v>
      </c>
      <c r="BR17" s="76">
        <f t="shared" si="12"/>
        <v>6.2249678732728251</v>
      </c>
    </row>
    <row r="18" spans="2:70">
      <c r="B18" s="57" t="s">
        <v>30</v>
      </c>
      <c r="C18" s="58">
        <v>0.37133675999999999</v>
      </c>
      <c r="D18" s="59">
        <v>0.39790690000000001</v>
      </c>
      <c r="E18" s="60">
        <v>0.41690339999999998</v>
      </c>
      <c r="F18" s="58">
        <f t="shared" si="0"/>
        <v>0.39538235333333333</v>
      </c>
      <c r="G18" s="59">
        <f t="shared" si="13"/>
        <v>19.769117666666666</v>
      </c>
      <c r="H18" s="61">
        <f t="shared" si="14"/>
        <v>988.4558833333333</v>
      </c>
      <c r="I18" s="59">
        <f t="shared" si="1"/>
        <v>2.2887980953472793E-2</v>
      </c>
      <c r="J18" s="67">
        <f>((E18-C18)/((E18+C18)/2))*100</f>
        <v>11.561613404726803</v>
      </c>
      <c r="K18" s="62">
        <f t="shared" si="2"/>
        <v>5.7888220757735027</v>
      </c>
      <c r="L18" s="63">
        <v>0.20171225000000001</v>
      </c>
      <c r="M18" s="59">
        <v>0.20518439999999999</v>
      </c>
      <c r="N18" s="60">
        <v>0.23602687999999999</v>
      </c>
      <c r="O18" s="58">
        <f t="shared" si="26"/>
        <v>0.21430784333333333</v>
      </c>
      <c r="P18" s="59">
        <f t="shared" si="15"/>
        <v>21.430784333333332</v>
      </c>
      <c r="Q18" s="61">
        <f t="shared" si="16"/>
        <v>1071.5392166666666</v>
      </c>
      <c r="R18" s="59">
        <f t="shared" si="3"/>
        <v>1.8889186634199823E-2</v>
      </c>
      <c r="S18" s="67">
        <f>((N18-L18)/((N18+L18)/2))*100</f>
        <v>15.678118609135987</v>
      </c>
      <c r="T18" s="62">
        <f t="shared" si="17"/>
        <v>8.8140435461429565</v>
      </c>
      <c r="Z18" s="64" t="s">
        <v>79</v>
      </c>
      <c r="AA18" s="81">
        <v>0.15997248999999999</v>
      </c>
      <c r="AB18" s="38">
        <v>0.13796291999999999</v>
      </c>
      <c r="AC18" s="39">
        <v>0.14255066</v>
      </c>
      <c r="AD18" s="46">
        <f t="shared" si="4"/>
        <v>0.14682869000000001</v>
      </c>
      <c r="AE18" s="38">
        <f t="shared" si="18"/>
        <v>7.341434500000001</v>
      </c>
      <c r="AF18" s="66">
        <f t="shared" si="18"/>
        <v>367.07172500000007</v>
      </c>
      <c r="AG18" s="38">
        <f t="shared" si="5"/>
        <v>1.1611694467514207E-2</v>
      </c>
      <c r="AH18" s="67">
        <f>((AA18-AB18)/((AA18+AB18)/2))*100</f>
        <v>14.774725837388718</v>
      </c>
      <c r="AI18" s="84">
        <f t="shared" si="19"/>
        <v>7.9083280437319203</v>
      </c>
      <c r="AJ18" s="81">
        <v>7.6301419999999995E-2</v>
      </c>
      <c r="AK18" s="38">
        <v>8.4341970000000002E-2</v>
      </c>
      <c r="AL18" s="39">
        <v>9.3222305000000005E-2</v>
      </c>
      <c r="AM18" s="46">
        <f t="shared" si="27"/>
        <v>8.4621898333333334E-2</v>
      </c>
      <c r="AN18" s="38">
        <f t="shared" si="20"/>
        <v>8.4621898333333334</v>
      </c>
      <c r="AO18" s="66">
        <f t="shared" si="21"/>
        <v>423.10949166666666</v>
      </c>
      <c r="AP18" s="38">
        <f t="shared" si="6"/>
        <v>8.4639150042789546E-3</v>
      </c>
      <c r="AQ18" s="67">
        <f>((AL18-AJ18)/((AL18+AJ18)/2))*100</f>
        <v>19.962851807320785</v>
      </c>
      <c r="AR18" s="84">
        <f t="shared" si="22"/>
        <v>10.002038681451964</v>
      </c>
      <c r="AZ18" s="70" t="s">
        <v>108</v>
      </c>
      <c r="BA18" s="77">
        <v>0.60524975999999997</v>
      </c>
      <c r="BB18" s="72">
        <v>0.60664180000000001</v>
      </c>
      <c r="BC18" s="73">
        <v>0.58360389999999995</v>
      </c>
      <c r="BD18" s="71">
        <f t="shared" si="7"/>
        <v>0.59849848666666661</v>
      </c>
      <c r="BE18" s="72">
        <f t="shared" si="28"/>
        <v>299.24924333333331</v>
      </c>
      <c r="BF18" s="74">
        <f t="shared" si="23"/>
        <v>44887.386499999993</v>
      </c>
      <c r="BG18" s="72">
        <f t="shared" si="8"/>
        <v>1.2917855000677702E-2</v>
      </c>
      <c r="BH18" s="75">
        <f>((BB18-BC18)/((BB18+BC18)/2))*100</f>
        <v>3.8711166946454934</v>
      </c>
      <c r="BI18" s="76">
        <f t="shared" si="24"/>
        <v>2.1583772204042839</v>
      </c>
      <c r="BJ18" s="77">
        <v>0.30028215000000003</v>
      </c>
      <c r="BK18" s="72">
        <v>0.27952983999999997</v>
      </c>
      <c r="BL18" s="73">
        <v>0.30643789999999999</v>
      </c>
      <c r="BM18" s="71">
        <f t="shared" si="9"/>
        <v>0.29541663000000001</v>
      </c>
      <c r="BN18" s="72">
        <f t="shared" si="10"/>
        <v>295.41663</v>
      </c>
      <c r="BO18" s="74">
        <f t="shared" si="25"/>
        <v>44312.494500000001</v>
      </c>
      <c r="BP18" s="72">
        <f t="shared" si="11"/>
        <v>1.4098435618667072E-2</v>
      </c>
      <c r="BQ18" s="75">
        <f>((BL18-BK18)/((BL18+BK18)/2))*100</f>
        <v>9.1841438233442716</v>
      </c>
      <c r="BR18" s="76">
        <f t="shared" si="12"/>
        <v>4.7723906466156194</v>
      </c>
    </row>
    <row r="19" spans="2:70">
      <c r="B19" s="57" t="s">
        <v>31</v>
      </c>
      <c r="C19" s="58">
        <v>0.62861420000000001</v>
      </c>
      <c r="D19" s="59">
        <v>0.61377466000000003</v>
      </c>
      <c r="E19" s="60">
        <v>0.62817710000000004</v>
      </c>
      <c r="F19" s="58">
        <f t="shared" si="0"/>
        <v>0.62352198666666669</v>
      </c>
      <c r="G19" s="59">
        <f t="shared" si="13"/>
        <v>31.176099333333333</v>
      </c>
      <c r="H19" s="61">
        <f t="shared" si="14"/>
        <v>1558.8049666666666</v>
      </c>
      <c r="I19" s="59">
        <f t="shared" si="1"/>
        <v>8.4442611851205385E-3</v>
      </c>
      <c r="J19" s="59">
        <f>((C19-D19)/((C19+D19)/2))*100</f>
        <v>2.3888720315795462</v>
      </c>
      <c r="K19" s="62">
        <f t="shared" si="2"/>
        <v>1.3542844303315351</v>
      </c>
      <c r="L19" s="63">
        <v>0.32603179999999998</v>
      </c>
      <c r="M19" s="59">
        <v>0.32077104000000001</v>
      </c>
      <c r="N19" s="60">
        <v>0.35077340000000001</v>
      </c>
      <c r="O19" s="58">
        <f t="shared" si="26"/>
        <v>0.33252541333333335</v>
      </c>
      <c r="P19" s="59">
        <f t="shared" si="15"/>
        <v>33.252541333333333</v>
      </c>
      <c r="Q19" s="78">
        <f t="shared" si="16"/>
        <v>1662.6270666666667</v>
      </c>
      <c r="R19" s="59">
        <f t="shared" si="3"/>
        <v>1.6020632384039453E-2</v>
      </c>
      <c r="S19" s="59">
        <f>((N19-M19)/((N19+M19)/2))*100</f>
        <v>8.9353312194796839</v>
      </c>
      <c r="T19" s="62">
        <f t="shared" si="17"/>
        <v>4.8178670686982636</v>
      </c>
      <c r="Z19" s="64" t="s">
        <v>80</v>
      </c>
      <c r="AA19" s="81">
        <v>0.39562055000000002</v>
      </c>
      <c r="AB19" s="38">
        <v>0.45852417000000001</v>
      </c>
      <c r="AC19" s="39">
        <v>0.40915780000000002</v>
      </c>
      <c r="AD19" s="46">
        <f t="shared" si="4"/>
        <v>0.42110084000000003</v>
      </c>
      <c r="AE19" s="38">
        <f t="shared" si="18"/>
        <v>21.055042</v>
      </c>
      <c r="AF19" s="79">
        <f t="shared" si="18"/>
        <v>1052.7520999999999</v>
      </c>
      <c r="AG19" s="38">
        <f t="shared" si="5"/>
        <v>3.3108813110821415E-2</v>
      </c>
      <c r="AH19" s="67">
        <f>((AB19-AA19)/((AB19+AA19)/2))*100</f>
        <v>14.72903093049618</v>
      </c>
      <c r="AI19" s="80">
        <f t="shared" si="19"/>
        <v>7.8624429034198586</v>
      </c>
      <c r="AJ19" s="81">
        <v>0.19934703000000001</v>
      </c>
      <c r="AK19" s="38">
        <v>0.21940525</v>
      </c>
      <c r="AL19" s="39">
        <v>0.23291375</v>
      </c>
      <c r="AM19" s="46">
        <f t="shared" si="27"/>
        <v>0.21722200999999999</v>
      </c>
      <c r="AN19" s="38">
        <f t="shared" si="20"/>
        <v>21.722200999999998</v>
      </c>
      <c r="AO19" s="66">
        <f t="shared" si="21"/>
        <v>1086.11005</v>
      </c>
      <c r="AP19" s="38">
        <f t="shared" si="6"/>
        <v>1.68895256168668E-2</v>
      </c>
      <c r="AQ19" s="67">
        <f>((AL19-AJ19)/((AL19+AJ19)/2))*100</f>
        <v>15.53077288205513</v>
      </c>
      <c r="AR19" s="80">
        <f t="shared" si="22"/>
        <v>7.7752367805024907</v>
      </c>
      <c r="AZ19" s="70" t="s">
        <v>109</v>
      </c>
      <c r="BA19" s="77">
        <v>0.81350089999999997</v>
      </c>
      <c r="BB19" s="72">
        <v>0.73155519999999996</v>
      </c>
      <c r="BC19" s="73">
        <v>0.74018589999999995</v>
      </c>
      <c r="BD19" s="71">
        <f t="shared" si="7"/>
        <v>0.76174733333333344</v>
      </c>
      <c r="BE19" s="72">
        <f t="shared" si="28"/>
        <v>380.87366666666674</v>
      </c>
      <c r="BF19" s="74">
        <f t="shared" si="23"/>
        <v>57131.05000000001</v>
      </c>
      <c r="BG19" s="72">
        <f t="shared" si="8"/>
        <v>4.502716949424352E-2</v>
      </c>
      <c r="BH19" s="75">
        <f>((BA19-BB19)/((BA19+BB19)/2))*100</f>
        <v>10.607472440644713</v>
      </c>
      <c r="BI19" s="76">
        <f t="shared" si="24"/>
        <v>5.9110373642148417</v>
      </c>
      <c r="BJ19" s="77">
        <v>0.42135159999999999</v>
      </c>
      <c r="BK19" s="72">
        <v>0.37105833999999999</v>
      </c>
      <c r="BL19" s="73">
        <v>0.39540619999999999</v>
      </c>
      <c r="BM19" s="71">
        <f t="shared" si="9"/>
        <v>0.39593871333333336</v>
      </c>
      <c r="BN19" s="72">
        <f t="shared" si="10"/>
        <v>395.93871333333334</v>
      </c>
      <c r="BO19" s="82">
        <f t="shared" si="25"/>
        <v>59390.807000000001</v>
      </c>
      <c r="BP19" s="72">
        <f t="shared" si="11"/>
        <v>2.5150858398761133E-2</v>
      </c>
      <c r="BQ19" s="67">
        <f>((BJ19-BK19)/((BJ19+BK19)/2))*100</f>
        <v>12.693747885090891</v>
      </c>
      <c r="BR19" s="76">
        <f t="shared" si="12"/>
        <v>6.3522099637645439</v>
      </c>
    </row>
    <row r="20" spans="2:70">
      <c r="B20" s="57" t="s">
        <v>32</v>
      </c>
      <c r="C20" s="58">
        <v>0.16130017999999999</v>
      </c>
      <c r="D20" s="59">
        <v>0.17592745000000001</v>
      </c>
      <c r="E20" s="60">
        <v>0.19995567</v>
      </c>
      <c r="F20" s="58">
        <f t="shared" si="0"/>
        <v>0.1790611</v>
      </c>
      <c r="G20" s="59">
        <f t="shared" si="13"/>
        <v>8.9530550000000009</v>
      </c>
      <c r="H20" s="61">
        <f t="shared" si="14"/>
        <v>447.65275000000003</v>
      </c>
      <c r="I20" s="59">
        <f t="shared" si="1"/>
        <v>1.9517339688771628E-2</v>
      </c>
      <c r="J20" s="67">
        <f>((E20-C20)/((E20+C20)/2))*100</f>
        <v>21.400616765098761</v>
      </c>
      <c r="K20" s="62">
        <f t="shared" si="2"/>
        <v>10.899821172086863</v>
      </c>
      <c r="L20" s="63">
        <v>0.11045399</v>
      </c>
      <c r="M20" s="59">
        <v>9.7628999999999994E-2</v>
      </c>
      <c r="N20" s="60">
        <v>0.102032594</v>
      </c>
      <c r="O20" s="58">
        <f t="shared" si="26"/>
        <v>0.10337186133333333</v>
      </c>
      <c r="P20" s="59">
        <f t="shared" si="15"/>
        <v>10.337186133333333</v>
      </c>
      <c r="Q20" s="61">
        <f t="shared" si="16"/>
        <v>516.85930666666661</v>
      </c>
      <c r="R20" s="59">
        <f t="shared" si="3"/>
        <v>6.5165420176367603E-3</v>
      </c>
      <c r="S20" s="67">
        <f>((L20-M20)/((L20+M20)/2))*100</f>
        <v>12.326802878024781</v>
      </c>
      <c r="T20" s="62">
        <f t="shared" si="17"/>
        <v>6.303980535499397</v>
      </c>
      <c r="Z20" s="64" t="s">
        <v>81</v>
      </c>
      <c r="AA20" s="81">
        <v>0.13596849</v>
      </c>
      <c r="AB20" s="38">
        <v>0.12717916000000001</v>
      </c>
      <c r="AC20" s="39">
        <v>0.12560968</v>
      </c>
      <c r="AD20" s="46">
        <f t="shared" si="4"/>
        <v>0.12958577666666668</v>
      </c>
      <c r="AE20" s="38">
        <f t="shared" si="18"/>
        <v>6.4792888333333343</v>
      </c>
      <c r="AF20" s="66">
        <f t="shared" si="18"/>
        <v>323.96444166666669</v>
      </c>
      <c r="AG20" s="38">
        <f t="shared" si="5"/>
        <v>5.5830179105241353E-3</v>
      </c>
      <c r="AH20" s="85">
        <f>((AA20-AC20)/((AA20+AC20)/2))*100</f>
        <v>7.9202404390244006</v>
      </c>
      <c r="AI20" s="84">
        <f t="shared" si="19"/>
        <v>4.3083570235376412</v>
      </c>
      <c r="AJ20" s="81">
        <v>6.3524369999999997E-2</v>
      </c>
      <c r="AK20" s="38">
        <v>5.9378806999999999E-2</v>
      </c>
      <c r="AL20" s="39">
        <v>6.7512829999999996E-2</v>
      </c>
      <c r="AM20" s="46">
        <f t="shared" si="27"/>
        <v>6.3472002333333333E-2</v>
      </c>
      <c r="AN20" s="38">
        <f t="shared" si="20"/>
        <v>6.3472002333333331</v>
      </c>
      <c r="AO20" s="66">
        <f t="shared" si="21"/>
        <v>317.36001166666665</v>
      </c>
      <c r="AP20" s="38">
        <f t="shared" si="6"/>
        <v>4.067264353409589E-3</v>
      </c>
      <c r="AQ20" s="67">
        <f>((AL20-AK20)/((AL20+AK20)/2))*100</f>
        <v>12.82042409146317</v>
      </c>
      <c r="AR20" s="84">
        <f t="shared" si="22"/>
        <v>6.4079660383954833</v>
      </c>
      <c r="AZ20" s="70" t="s">
        <v>110</v>
      </c>
      <c r="BA20" s="77">
        <v>0.6309399</v>
      </c>
      <c r="BB20" s="72">
        <v>0.64330860000000001</v>
      </c>
      <c r="BC20" s="73">
        <v>0.61348760000000002</v>
      </c>
      <c r="BD20" s="71">
        <f t="shared" si="7"/>
        <v>0.62924536666666675</v>
      </c>
      <c r="BE20" s="72">
        <f t="shared" si="28"/>
        <v>314.62268333333338</v>
      </c>
      <c r="BF20" s="74">
        <f t="shared" si="23"/>
        <v>47193.402500000011</v>
      </c>
      <c r="BG20" s="72">
        <f t="shared" si="8"/>
        <v>1.4982542930468549E-2</v>
      </c>
      <c r="BH20" s="75">
        <f>((BB20-BC20)/((BB20+BC20)/2))*100</f>
        <v>4.7455585877805779</v>
      </c>
      <c r="BI20" s="76">
        <f t="shared" si="24"/>
        <v>2.3810334925207841</v>
      </c>
      <c r="BJ20" s="77">
        <v>0.32301235</v>
      </c>
      <c r="BK20" s="72">
        <v>0.31660354000000002</v>
      </c>
      <c r="BL20" s="73">
        <v>0.31124726000000003</v>
      </c>
      <c r="BM20" s="71">
        <f t="shared" si="9"/>
        <v>0.31695438333333331</v>
      </c>
      <c r="BN20" s="72">
        <f t="shared" si="10"/>
        <v>316.95438333333334</v>
      </c>
      <c r="BO20" s="74">
        <f t="shared" si="25"/>
        <v>47543.157500000001</v>
      </c>
      <c r="BP20" s="72">
        <f t="shared" si="11"/>
        <v>5.8903865713918306E-3</v>
      </c>
      <c r="BQ20" s="75">
        <f>((BJ20-BL20)/((BJ20+BL20)/2))*100</f>
        <v>3.7098657440917537</v>
      </c>
      <c r="BR20" s="76">
        <f t="shared" si="12"/>
        <v>1.8584335415853999</v>
      </c>
    </row>
    <row r="21" spans="2:70">
      <c r="B21" s="57" t="s">
        <v>33</v>
      </c>
      <c r="C21" s="58">
        <v>0.3342677</v>
      </c>
      <c r="D21" s="59">
        <v>0.35042815999999999</v>
      </c>
      <c r="E21" s="60">
        <v>0.38040679999999999</v>
      </c>
      <c r="F21" s="58">
        <f t="shared" si="0"/>
        <v>0.35503422000000001</v>
      </c>
      <c r="G21" s="59">
        <f t="shared" si="13"/>
        <v>17.751711</v>
      </c>
      <c r="H21" s="61">
        <f t="shared" si="14"/>
        <v>887.58555000000001</v>
      </c>
      <c r="I21" s="59">
        <f t="shared" si="1"/>
        <v>2.341187687361267E-2</v>
      </c>
      <c r="J21" s="67">
        <f>((E21-C21)/((E21+C21)/2))*100</f>
        <v>12.91192004192118</v>
      </c>
      <c r="K21" s="62">
        <f t="shared" si="2"/>
        <v>6.5942592445349835</v>
      </c>
      <c r="L21" s="63">
        <v>0.1719667</v>
      </c>
      <c r="M21" s="59">
        <v>0.15277046999999999</v>
      </c>
      <c r="N21" s="60">
        <v>0.17732742000000001</v>
      </c>
      <c r="O21" s="58">
        <f t="shared" si="26"/>
        <v>0.16735486333333335</v>
      </c>
      <c r="P21" s="59">
        <f t="shared" si="15"/>
        <v>16.735486333333334</v>
      </c>
      <c r="Q21" s="78">
        <f t="shared" si="16"/>
        <v>836.77431666666666</v>
      </c>
      <c r="R21" s="59">
        <f t="shared" si="3"/>
        <v>1.2911728250146592E-2</v>
      </c>
      <c r="S21" s="67">
        <f>((N21-M21)/((N21+M21)/2))*100</f>
        <v>14.87858647021344</v>
      </c>
      <c r="T21" s="62">
        <f t="shared" si="17"/>
        <v>7.7151795848497837</v>
      </c>
      <c r="Z21" s="64" t="s">
        <v>82</v>
      </c>
      <c r="AA21" s="81">
        <v>0.31690479999999999</v>
      </c>
      <c r="AB21" s="38">
        <v>0.33127603</v>
      </c>
      <c r="AC21" s="39">
        <v>0.30853303999999998</v>
      </c>
      <c r="AD21" s="46">
        <f t="shared" si="4"/>
        <v>0.3189046233333333</v>
      </c>
      <c r="AE21" s="38">
        <f t="shared" si="18"/>
        <v>15.945231166666666</v>
      </c>
      <c r="AF21" s="79">
        <f t="shared" si="18"/>
        <v>797.26155833333326</v>
      </c>
      <c r="AG21" s="38">
        <f t="shared" si="5"/>
        <v>1.1502624420471771E-2</v>
      </c>
      <c r="AH21" s="85">
        <f>((AB21-AC21)/((AB21+AC21)/2))*100</f>
        <v>7.1093052807144534</v>
      </c>
      <c r="AI21" s="80">
        <f t="shared" si="19"/>
        <v>3.6069167954484991</v>
      </c>
      <c r="AJ21" s="81">
        <v>0.16659326999999999</v>
      </c>
      <c r="AK21" s="38">
        <v>0.16420736999999999</v>
      </c>
      <c r="AL21" s="39">
        <v>0.14850298000000001</v>
      </c>
      <c r="AM21" s="46">
        <f t="shared" si="27"/>
        <v>0.15976787333333334</v>
      </c>
      <c r="AN21" s="38">
        <f t="shared" si="20"/>
        <v>15.976787333333334</v>
      </c>
      <c r="AO21" s="66">
        <f t="shared" si="21"/>
        <v>798.83936666666671</v>
      </c>
      <c r="AP21" s="38">
        <f t="shared" si="6"/>
        <v>9.8283516451657914E-3</v>
      </c>
      <c r="AQ21" s="67">
        <f>((AJ21-AL21)/((AJ21+AL21)/2))*100</f>
        <v>11.482389904671974</v>
      </c>
      <c r="AR21" s="80">
        <f t="shared" si="22"/>
        <v>6.1516445328531777</v>
      </c>
      <c r="AZ21" s="70" t="s">
        <v>111</v>
      </c>
      <c r="BA21" s="77">
        <v>0.78577220000000003</v>
      </c>
      <c r="BB21" s="72">
        <v>0.72151642999999999</v>
      </c>
      <c r="BC21" s="73">
        <v>0.72626453999999996</v>
      </c>
      <c r="BD21" s="71">
        <f t="shared" si="7"/>
        <v>0.74451772333333333</v>
      </c>
      <c r="BE21" s="72">
        <f t="shared" si="28"/>
        <v>372.25886166666669</v>
      </c>
      <c r="BF21" s="74">
        <f t="shared" si="23"/>
        <v>55838.829250000003</v>
      </c>
      <c r="BG21" s="72">
        <f t="shared" si="8"/>
        <v>3.5806214836581592E-2</v>
      </c>
      <c r="BH21" s="75">
        <f>((BA21-BB21)/((BA21+BB21)/2))*100</f>
        <v>8.5260073911656917</v>
      </c>
      <c r="BI21" s="76">
        <f t="shared" si="24"/>
        <v>4.8093166508207537</v>
      </c>
      <c r="BJ21" s="77">
        <v>0.36035593999999999</v>
      </c>
      <c r="BK21" s="72">
        <v>0.39711639999999998</v>
      </c>
      <c r="BL21" s="73">
        <v>0.34275012999999999</v>
      </c>
      <c r="BM21" s="71">
        <f t="shared" si="9"/>
        <v>0.3667408233333333</v>
      </c>
      <c r="BN21" s="72">
        <f t="shared" si="10"/>
        <v>366.74082333333331</v>
      </c>
      <c r="BO21" s="82">
        <f t="shared" si="25"/>
        <v>55011.123499999994</v>
      </c>
      <c r="BP21" s="72">
        <f t="shared" si="11"/>
        <v>2.77398247978143E-2</v>
      </c>
      <c r="BQ21" s="67">
        <f>((BK21-BL21)/((BK21+BL21)/2))*100</f>
        <v>14.696237171317911</v>
      </c>
      <c r="BR21" s="76">
        <f t="shared" si="12"/>
        <v>7.5638770032976064</v>
      </c>
    </row>
    <row r="22" spans="2:70" ht="17" thickBot="1">
      <c r="B22" s="93" t="s">
        <v>34</v>
      </c>
      <c r="C22" s="94">
        <v>0.64607049999999999</v>
      </c>
      <c r="D22" s="95">
        <v>1.1898685</v>
      </c>
      <c r="E22" s="96">
        <v>1.1484221999999999</v>
      </c>
      <c r="F22" s="97">
        <f t="shared" si="0"/>
        <v>0.99478706666666661</v>
      </c>
      <c r="G22" s="95">
        <f t="shared" si="13"/>
        <v>49.739353333333334</v>
      </c>
      <c r="H22" s="98">
        <f t="shared" si="14"/>
        <v>2486.9676666666669</v>
      </c>
      <c r="I22" s="95">
        <f t="shared" si="1"/>
        <v>0.30270758471958242</v>
      </c>
      <c r="J22" s="99">
        <f>((D22-C22)/((D22+C22)/2))*100</f>
        <v>59.239223089656036</v>
      </c>
      <c r="K22" s="100">
        <f t="shared" si="2"/>
        <v>30.429384826432781</v>
      </c>
      <c r="L22" s="101">
        <v>0.50785093999999997</v>
      </c>
      <c r="M22" s="95">
        <v>0.5416472</v>
      </c>
      <c r="N22" s="96">
        <v>0.60780080000000003</v>
      </c>
      <c r="O22" s="97">
        <f t="shared" si="26"/>
        <v>0.55243297999999996</v>
      </c>
      <c r="P22" s="95">
        <f t="shared" si="15"/>
        <v>55.243297999999996</v>
      </c>
      <c r="Q22" s="98">
        <f t="shared" si="16"/>
        <v>2762.1648999999998</v>
      </c>
      <c r="R22" s="95">
        <f t="shared" si="3"/>
        <v>5.0840371912105477E-2</v>
      </c>
      <c r="S22" s="99">
        <f>((N22-L22)/((N22+L22)/2))*100</f>
        <v>17.917752720934232</v>
      </c>
      <c r="T22" s="102">
        <f t="shared" si="17"/>
        <v>9.2029936214353967</v>
      </c>
      <c r="Z22" s="64" t="s">
        <v>68</v>
      </c>
      <c r="AA22" s="174">
        <v>0.20250314</v>
      </c>
      <c r="AB22" s="105">
        <v>0.33375004000000003</v>
      </c>
      <c r="AC22" s="106">
        <v>0.31680793000000002</v>
      </c>
      <c r="AD22" s="107">
        <f t="shared" si="4"/>
        <v>0.28435370333333337</v>
      </c>
      <c r="AE22" s="105">
        <f t="shared" si="18"/>
        <v>14.217685166666669</v>
      </c>
      <c r="AF22" s="108">
        <f t="shared" si="18"/>
        <v>710.88425833333349</v>
      </c>
      <c r="AG22" s="105">
        <f t="shared" si="5"/>
        <v>7.1389038453399944E-2</v>
      </c>
      <c r="AH22" s="99">
        <f>((AB22-AA22)/((AB22+AA22)/2))*100</f>
        <v>48.949602499326915</v>
      </c>
      <c r="AI22" s="109">
        <f t="shared" si="19"/>
        <v>25.105717849475027</v>
      </c>
      <c r="AJ22" s="110">
        <v>0.18951444000000001</v>
      </c>
      <c r="AK22" s="105">
        <v>0.17886572000000001</v>
      </c>
      <c r="AL22" s="106">
        <v>0.20084726999999999</v>
      </c>
      <c r="AM22" s="107">
        <f t="shared" si="27"/>
        <v>0.18974247666666666</v>
      </c>
      <c r="AN22" s="105">
        <f t="shared" si="20"/>
        <v>18.974247666666667</v>
      </c>
      <c r="AO22" s="108">
        <f t="shared" si="21"/>
        <v>948.71238333333338</v>
      </c>
      <c r="AP22" s="105">
        <f t="shared" si="6"/>
        <v>1.0992549096621456E-2</v>
      </c>
      <c r="AQ22" s="99">
        <f>((AL22-AK22)/((AL22+AK22)/2))*100</f>
        <v>11.577981569711369</v>
      </c>
      <c r="AR22" s="111">
        <f t="shared" si="22"/>
        <v>5.7934044552042003</v>
      </c>
      <c r="AZ22" s="70" t="s">
        <v>112</v>
      </c>
      <c r="BA22" s="177">
        <v>0.30390297999999999</v>
      </c>
      <c r="BB22" s="113">
        <v>0.47822025000000001</v>
      </c>
      <c r="BC22" s="114">
        <v>0.54546779999999995</v>
      </c>
      <c r="BD22" s="115">
        <f t="shared" si="7"/>
        <v>0.44253034333333335</v>
      </c>
      <c r="BE22" s="113">
        <f t="shared" si="28"/>
        <v>221.26517166666667</v>
      </c>
      <c r="BF22" s="116">
        <f t="shared" si="23"/>
        <v>33189.775750000001</v>
      </c>
      <c r="BG22" s="117">
        <f t="shared" si="8"/>
        <v>0.12467444663528517</v>
      </c>
      <c r="BH22" s="99">
        <f>((BC22-BA22)/((BC22+BA22)/2))*100</f>
        <v>56.880887755521805</v>
      </c>
      <c r="BI22" s="118">
        <f t="shared" si="24"/>
        <v>28.173084289809903</v>
      </c>
      <c r="BJ22" s="119">
        <v>0.25478524000000002</v>
      </c>
      <c r="BK22" s="113">
        <v>0.25524655000000002</v>
      </c>
      <c r="BL22" s="114">
        <v>0.2325111</v>
      </c>
      <c r="BM22" s="115">
        <f t="shared" si="9"/>
        <v>0.24751429666666666</v>
      </c>
      <c r="BN22" s="113">
        <f t="shared" si="10"/>
        <v>247.51429666666667</v>
      </c>
      <c r="BO22" s="116">
        <f t="shared" si="25"/>
        <v>37127.144500000002</v>
      </c>
      <c r="BP22" s="113">
        <f t="shared" si="11"/>
        <v>1.2995196589241491E-2</v>
      </c>
      <c r="BQ22" s="120">
        <f>((BK22-BL22)/((BK22+BL22)/2))*100</f>
        <v>9.3224370750515213</v>
      </c>
      <c r="BR22" s="121">
        <f t="shared" si="12"/>
        <v>5.2502812016319318</v>
      </c>
    </row>
    <row r="23" spans="2:70">
      <c r="B23" s="122" t="s">
        <v>35</v>
      </c>
      <c r="C23" s="123">
        <v>0.39638614999999999</v>
      </c>
      <c r="D23" s="124">
        <v>0.33883002000000001</v>
      </c>
      <c r="E23" s="125">
        <v>0.32832453</v>
      </c>
      <c r="F23" s="30">
        <f t="shared" si="0"/>
        <v>0.35451356666666661</v>
      </c>
      <c r="G23" s="31">
        <f t="shared" si="13"/>
        <v>17.725678333333331</v>
      </c>
      <c r="H23" s="33">
        <f t="shared" si="14"/>
        <v>886.28391666666653</v>
      </c>
      <c r="I23" s="31">
        <f t="shared" si="1"/>
        <v>3.6641182517629434E-2</v>
      </c>
      <c r="J23" s="48">
        <f>((C23-E23)/((C23+E23)/2))*100</f>
        <v>18.78311493905402</v>
      </c>
      <c r="K23" s="34">
        <f t="shared" si="2"/>
        <v>10.335622092590187</v>
      </c>
      <c r="L23" s="126">
        <v>0.17469860000000001</v>
      </c>
      <c r="M23" s="124">
        <v>0.17097535999999999</v>
      </c>
      <c r="N23" s="125">
        <v>0.16101304999999999</v>
      </c>
      <c r="O23" s="30">
        <f t="shared" si="26"/>
        <v>0.16889567000000003</v>
      </c>
      <c r="P23" s="31">
        <f t="shared" si="15"/>
        <v>16.889567000000003</v>
      </c>
      <c r="Q23" s="33">
        <f t="shared" si="16"/>
        <v>844.47835000000021</v>
      </c>
      <c r="R23" s="31">
        <f t="shared" si="3"/>
        <v>7.0758322883389567E-3</v>
      </c>
      <c r="S23" s="31">
        <f>((L23-N23)/((L23+N23)/2))*100</f>
        <v>8.1531576279822389</v>
      </c>
      <c r="T23" s="34">
        <f t="shared" si="17"/>
        <v>4.1894693264421496</v>
      </c>
      <c r="Z23" s="64" t="s">
        <v>83</v>
      </c>
      <c r="AA23" s="132">
        <v>0.36020213000000001</v>
      </c>
      <c r="AB23" s="129">
        <v>0.42014237999999998</v>
      </c>
      <c r="AC23" s="130">
        <v>0.40001007999999999</v>
      </c>
      <c r="AD23" s="128">
        <f t="shared" si="4"/>
        <v>0.39345152999999994</v>
      </c>
      <c r="AE23" s="129">
        <f t="shared" si="18"/>
        <v>19.672576499999998</v>
      </c>
      <c r="AF23" s="79">
        <f t="shared" si="18"/>
        <v>983.62882499999989</v>
      </c>
      <c r="AG23" s="129">
        <f t="shared" si="5"/>
        <v>3.0503595297808734E-2</v>
      </c>
      <c r="AH23" s="131">
        <f>((AB23-AA23)/((AB23+AA23)/2))*100</f>
        <v>15.362509566447768</v>
      </c>
      <c r="AI23" s="80">
        <f t="shared" si="19"/>
        <v>7.7528216240025136</v>
      </c>
      <c r="AJ23" s="132">
        <v>0.22263869999999999</v>
      </c>
      <c r="AK23" s="129">
        <v>0.19463702999999999</v>
      </c>
      <c r="AL23" s="130">
        <v>0.22454341</v>
      </c>
      <c r="AM23" s="40">
        <f t="shared" si="27"/>
        <v>0.21393971333333331</v>
      </c>
      <c r="AN23" s="41">
        <f t="shared" si="20"/>
        <v>21.393971333333329</v>
      </c>
      <c r="AO23" s="42">
        <f t="shared" si="21"/>
        <v>1069.6985666666665</v>
      </c>
      <c r="AP23" s="41">
        <f t="shared" si="6"/>
        <v>1.6743720254060433E-2</v>
      </c>
      <c r="AQ23" s="48">
        <f>((AL23-AK23)/((AL23+AK23)/2))*100</f>
        <v>14.268976863519686</v>
      </c>
      <c r="AR23" s="44">
        <f t="shared" si="22"/>
        <v>7.8263731371709016</v>
      </c>
      <c r="AZ23" s="70" t="s">
        <v>113</v>
      </c>
      <c r="BA23" s="136">
        <v>0.47296854999999999</v>
      </c>
      <c r="BB23" s="133">
        <v>0.42464772000000001</v>
      </c>
      <c r="BC23" s="134">
        <v>0.37808167999999998</v>
      </c>
      <c r="BD23" s="51">
        <f t="shared" si="7"/>
        <v>0.42523265000000005</v>
      </c>
      <c r="BE23" s="52">
        <f t="shared" si="28"/>
        <v>212.61632500000002</v>
      </c>
      <c r="BF23" s="54">
        <f t="shared" si="23"/>
        <v>31892.448750000003</v>
      </c>
      <c r="BG23" s="52">
        <f t="shared" si="8"/>
        <v>4.7446139273157939E-2</v>
      </c>
      <c r="BH23" s="48">
        <f>((BA23-BC23)/((BA23+BC23)/2))*100</f>
        <v>22.298770778782355</v>
      </c>
      <c r="BI23" s="135">
        <f t="shared" si="24"/>
        <v>11.157689625469242</v>
      </c>
      <c r="BJ23" s="136">
        <v>0.18657188</v>
      </c>
      <c r="BK23" s="133">
        <v>0.19528766</v>
      </c>
      <c r="BL23" s="137">
        <v>0.20439515</v>
      </c>
      <c r="BM23" s="51">
        <f t="shared" si="9"/>
        <v>0.19541823</v>
      </c>
      <c r="BN23" s="52">
        <f t="shared" si="10"/>
        <v>195.41822999999999</v>
      </c>
      <c r="BO23" s="54">
        <f t="shared" si="25"/>
        <v>29312.734499999999</v>
      </c>
      <c r="BP23" s="52">
        <f t="shared" si="11"/>
        <v>8.9123523699918879E-3</v>
      </c>
      <c r="BQ23" s="138">
        <f>((BL23-BJ23)/((BL23+BJ23)/2))*100</f>
        <v>9.1175309590683398</v>
      </c>
      <c r="BR23" s="55">
        <f t="shared" si="12"/>
        <v>4.5606555591010558</v>
      </c>
    </row>
    <row r="24" spans="2:70">
      <c r="B24" s="57" t="s">
        <v>36</v>
      </c>
      <c r="C24" s="58">
        <v>0.71027653999999996</v>
      </c>
      <c r="D24" s="59">
        <v>0.65544720000000001</v>
      </c>
      <c r="E24" s="60">
        <v>0.72694605999999995</v>
      </c>
      <c r="F24" s="58">
        <f t="shared" si="0"/>
        <v>0.69755659999999997</v>
      </c>
      <c r="G24" s="59">
        <f t="shared" si="13"/>
        <v>34.877829999999996</v>
      </c>
      <c r="H24" s="61">
        <f t="shared" si="14"/>
        <v>1743.8914999999997</v>
      </c>
      <c r="I24" s="59">
        <f t="shared" si="1"/>
        <v>3.7408146178708156E-2</v>
      </c>
      <c r="J24" s="59">
        <f>((E24-D24)/((E24+D24)/2))*100</f>
        <v>10.344214207178636</v>
      </c>
      <c r="K24" s="62">
        <f t="shared" si="2"/>
        <v>5.3627399093791324</v>
      </c>
      <c r="L24" s="63">
        <v>0.33812123999999999</v>
      </c>
      <c r="M24" s="59">
        <v>0.29335951999999998</v>
      </c>
      <c r="N24" s="60">
        <v>0.27581834999999999</v>
      </c>
      <c r="O24" s="58">
        <f t="shared" si="26"/>
        <v>0.30243303666666665</v>
      </c>
      <c r="P24" s="59">
        <f t="shared" si="15"/>
        <v>30.243303666666666</v>
      </c>
      <c r="Q24" s="61">
        <f t="shared" si="16"/>
        <v>1512.1651833333333</v>
      </c>
      <c r="R24" s="59">
        <f t="shared" si="3"/>
        <v>3.2127232282181319E-2</v>
      </c>
      <c r="S24" s="67">
        <f>((L24-N24)/((L24+N24)/2))*100</f>
        <v>20.29609786200626</v>
      </c>
      <c r="T24" s="62">
        <f t="shared" si="17"/>
        <v>10.622924213663557</v>
      </c>
      <c r="Z24" s="64" t="s">
        <v>84</v>
      </c>
      <c r="AA24" s="81">
        <v>0.65345629999999999</v>
      </c>
      <c r="AB24" s="38">
        <v>0.60564905000000002</v>
      </c>
      <c r="AC24" s="39">
        <v>0.55166459999999995</v>
      </c>
      <c r="AD24" s="46">
        <f t="shared" si="4"/>
        <v>0.60358998333333336</v>
      </c>
      <c r="AE24" s="38">
        <f t="shared" si="18"/>
        <v>30.179499166666666</v>
      </c>
      <c r="AF24" s="66">
        <f t="shared" si="18"/>
        <v>1508.9749583333332</v>
      </c>
      <c r="AG24" s="38">
        <f t="shared" si="5"/>
        <v>5.0927078886146962E-2</v>
      </c>
      <c r="AH24" s="67">
        <f>((AA24-AC24)/((AA24+AC24)/2))*100</f>
        <v>16.893193039802075</v>
      </c>
      <c r="AI24" s="84">
        <f t="shared" si="19"/>
        <v>8.4373631591600518</v>
      </c>
      <c r="AJ24" s="81">
        <v>0.31751212000000001</v>
      </c>
      <c r="AK24" s="38">
        <v>0.28311637000000001</v>
      </c>
      <c r="AL24" s="39">
        <v>0.31642777</v>
      </c>
      <c r="AM24" s="46">
        <f t="shared" si="27"/>
        <v>0.30568542000000004</v>
      </c>
      <c r="AN24" s="38">
        <f t="shared" si="20"/>
        <v>30.568542000000004</v>
      </c>
      <c r="AO24" s="66">
        <f t="shared" si="21"/>
        <v>1528.4271000000001</v>
      </c>
      <c r="AP24" s="38">
        <f t="shared" si="6"/>
        <v>1.9552888972157029E-2</v>
      </c>
      <c r="AQ24" s="67">
        <f>((AJ24-AK24)/((AJ24+AK24)/2))*100</f>
        <v>11.453252908465931</v>
      </c>
      <c r="AR24" s="84">
        <f t="shared" si="22"/>
        <v>6.3964087564781558</v>
      </c>
      <c r="AZ24" s="70" t="s">
        <v>114</v>
      </c>
      <c r="BA24" s="77">
        <v>0.84934783000000003</v>
      </c>
      <c r="BB24" s="72">
        <v>0.77916070000000004</v>
      </c>
      <c r="BC24" s="73">
        <v>0.88686069999999995</v>
      </c>
      <c r="BD24" s="71">
        <f t="shared" si="7"/>
        <v>0.83845641000000004</v>
      </c>
      <c r="BE24" s="72">
        <f t="shared" si="28"/>
        <v>419.228205</v>
      </c>
      <c r="BF24" s="74">
        <f t="shared" si="23"/>
        <v>62884.230750000002</v>
      </c>
      <c r="BG24" s="72">
        <f t="shared" si="8"/>
        <v>5.466982506110931E-2</v>
      </c>
      <c r="BH24" s="67">
        <f t="shared" ref="BH24:BH29" si="29">((BC24-BB24)/((BC24+BB24)/2))*100</f>
        <v>12.929005593805687</v>
      </c>
      <c r="BI24" s="76">
        <f t="shared" si="24"/>
        <v>6.5202942465559186</v>
      </c>
      <c r="BJ24" s="77">
        <v>0.38645790000000002</v>
      </c>
      <c r="BK24" s="72">
        <v>0.37434689999999998</v>
      </c>
      <c r="BL24" s="73">
        <v>0.39281547</v>
      </c>
      <c r="BM24" s="71">
        <f t="shared" si="9"/>
        <v>0.38454009</v>
      </c>
      <c r="BN24" s="72">
        <f t="shared" si="10"/>
        <v>384.54009000000002</v>
      </c>
      <c r="BO24" s="74">
        <f t="shared" si="25"/>
        <v>57681.013500000001</v>
      </c>
      <c r="BP24" s="72">
        <f t="shared" si="11"/>
        <v>9.3824578793778885E-3</v>
      </c>
      <c r="BQ24" s="75">
        <f>((BL24-BK24)/((BL24+BK24)/2))*100</f>
        <v>4.8147747392771674</v>
      </c>
      <c r="BR24" s="76">
        <f t="shared" si="12"/>
        <v>2.439916701371212</v>
      </c>
    </row>
    <row r="25" spans="2:70">
      <c r="B25" s="57" t="s">
        <v>37</v>
      </c>
      <c r="C25" s="58">
        <v>0.49716672000000001</v>
      </c>
      <c r="D25" s="59">
        <v>0.48190107999999998</v>
      </c>
      <c r="E25" s="60">
        <v>0.56124879999999999</v>
      </c>
      <c r="F25" s="58">
        <f t="shared" si="0"/>
        <v>0.5134388666666666</v>
      </c>
      <c r="G25" s="59">
        <f t="shared" si="13"/>
        <v>25.671943333333331</v>
      </c>
      <c r="H25" s="61">
        <f t="shared" si="14"/>
        <v>1283.5971666666665</v>
      </c>
      <c r="I25" s="59">
        <f t="shared" si="1"/>
        <v>4.2102283015956907E-2</v>
      </c>
      <c r="J25" s="67">
        <f>((E25-D25)/((E25+D25)/2))*100</f>
        <v>15.213100537383948</v>
      </c>
      <c r="K25" s="62">
        <f t="shared" si="2"/>
        <v>8.2000576406091277</v>
      </c>
      <c r="L25" s="63">
        <v>0.25374654000000002</v>
      </c>
      <c r="M25" s="59">
        <v>0.25503108000000002</v>
      </c>
      <c r="N25" s="60">
        <v>0.2581367</v>
      </c>
      <c r="O25" s="58">
        <f t="shared" si="26"/>
        <v>0.2556381066666667</v>
      </c>
      <c r="P25" s="59">
        <f t="shared" si="15"/>
        <v>25.563810666666669</v>
      </c>
      <c r="Q25" s="78">
        <f t="shared" si="16"/>
        <v>1278.1905333333334</v>
      </c>
      <c r="R25" s="59">
        <f t="shared" si="3"/>
        <v>2.2571524620488698E-3</v>
      </c>
      <c r="S25" s="59">
        <f>((N25-L25)/((N25+L25)/2))*100</f>
        <v>1.7152974182159104</v>
      </c>
      <c r="T25" s="62">
        <f>(R25/O25)*100</f>
        <v>0.88294835675341266</v>
      </c>
      <c r="Z25" s="64" t="s">
        <v>85</v>
      </c>
      <c r="AA25" s="81">
        <v>0.27754985999999998</v>
      </c>
      <c r="AB25" s="38">
        <v>0.29538663999999998</v>
      </c>
      <c r="AC25" s="39">
        <v>0.31361990000000001</v>
      </c>
      <c r="AD25" s="46">
        <f t="shared" si="4"/>
        <v>0.29551879999999997</v>
      </c>
      <c r="AE25" s="38">
        <f t="shared" si="18"/>
        <v>14.775939999999999</v>
      </c>
      <c r="AF25" s="79">
        <f t="shared" si="18"/>
        <v>738.79699999999991</v>
      </c>
      <c r="AG25" s="38">
        <f t="shared" si="5"/>
        <v>1.8035383170301664E-2</v>
      </c>
      <c r="AH25" s="67">
        <f>((AC25-AA25)/((AC25+AA25)/2))*100</f>
        <v>12.20293812051551</v>
      </c>
      <c r="AI25" s="80">
        <f t="shared" si="19"/>
        <v>6.1029562824096688</v>
      </c>
      <c r="AJ25" s="81">
        <v>0.14951268000000001</v>
      </c>
      <c r="AK25" s="38">
        <v>0.13984483</v>
      </c>
      <c r="AL25" s="39">
        <v>0.15031913999999999</v>
      </c>
      <c r="AM25" s="46">
        <f t="shared" si="27"/>
        <v>0.14655888333333333</v>
      </c>
      <c r="AN25" s="38">
        <f t="shared" si="20"/>
        <v>14.655888333333333</v>
      </c>
      <c r="AO25" s="66">
        <f t="shared" si="21"/>
        <v>732.79441666666662</v>
      </c>
      <c r="AP25" s="38">
        <f t="shared" si="6"/>
        <v>5.8285056879987087E-3</v>
      </c>
      <c r="AQ25" s="85">
        <f>((AL25-AK25)/((AL25+AK25)/2))*100</f>
        <v>7.2195800188424402</v>
      </c>
      <c r="AR25" s="80">
        <f t="shared" si="22"/>
        <v>3.9769037232239026</v>
      </c>
      <c r="AZ25" s="70" t="s">
        <v>115</v>
      </c>
      <c r="BA25" s="77">
        <v>0.29513212999999999</v>
      </c>
      <c r="BB25" s="72">
        <v>0.2881418</v>
      </c>
      <c r="BC25" s="73">
        <v>0.3157027</v>
      </c>
      <c r="BD25" s="71">
        <f t="shared" si="7"/>
        <v>0.29965887666666668</v>
      </c>
      <c r="BE25" s="72">
        <f t="shared" si="28"/>
        <v>149.82943833333334</v>
      </c>
      <c r="BF25" s="74">
        <f t="shared" si="23"/>
        <v>22474.41575</v>
      </c>
      <c r="BG25" s="72">
        <f t="shared" si="8"/>
        <v>1.4327225088642719E-2</v>
      </c>
      <c r="BH25" s="75">
        <f t="shared" si="29"/>
        <v>9.1284759569723661</v>
      </c>
      <c r="BI25" s="76">
        <f t="shared" si="24"/>
        <v>4.781178267774119</v>
      </c>
      <c r="BJ25" s="77">
        <v>0.14937665999999999</v>
      </c>
      <c r="BK25" s="72">
        <v>0.17643619999999999</v>
      </c>
      <c r="BL25" s="73">
        <v>0.16662149000000001</v>
      </c>
      <c r="BM25" s="71">
        <f t="shared" si="9"/>
        <v>0.16414478333333335</v>
      </c>
      <c r="BN25" s="72">
        <f t="shared" si="10"/>
        <v>164.14478333333335</v>
      </c>
      <c r="BO25" s="82">
        <f t="shared" si="25"/>
        <v>24621.717500000002</v>
      </c>
      <c r="BP25" s="72">
        <f t="shared" si="11"/>
        <v>1.3698731079462553E-2</v>
      </c>
      <c r="BQ25" s="67">
        <f>((BK25-BJ25)/((BK25+BJ25)/2))*100</f>
        <v>16.610480016043564</v>
      </c>
      <c r="BR25" s="76">
        <f t="shared" si="12"/>
        <v>8.3455171716570256</v>
      </c>
    </row>
    <row r="26" spans="2:70">
      <c r="B26" s="57" t="s">
        <v>38</v>
      </c>
      <c r="C26" s="58">
        <v>0.23940386</v>
      </c>
      <c r="D26" s="59">
        <v>0.24519937</v>
      </c>
      <c r="E26" s="60">
        <v>0.25565695999999999</v>
      </c>
      <c r="F26" s="58">
        <f t="shared" si="0"/>
        <v>0.24675339666666665</v>
      </c>
      <c r="G26" s="59">
        <f t="shared" si="13"/>
        <v>12.337669833333333</v>
      </c>
      <c r="H26" s="61">
        <f t="shared" si="14"/>
        <v>616.8834916666666</v>
      </c>
      <c r="I26" s="59">
        <f t="shared" si="1"/>
        <v>8.2372364336003642E-3</v>
      </c>
      <c r="J26" s="59">
        <f>((E26-C26)/((E26+C26)/2))*100</f>
        <v>6.5661023225388719</v>
      </c>
      <c r="K26" s="62">
        <f t="shared" si="2"/>
        <v>3.3382464212753482</v>
      </c>
      <c r="L26" s="63">
        <v>0.11604754</v>
      </c>
      <c r="M26" s="59">
        <v>0.13683329999999999</v>
      </c>
      <c r="N26" s="60">
        <v>0.116750665</v>
      </c>
      <c r="O26" s="58">
        <f t="shared" si="26"/>
        <v>0.12321050166666665</v>
      </c>
      <c r="P26" s="59">
        <f t="shared" si="15"/>
        <v>12.321050166666666</v>
      </c>
      <c r="Q26" s="61">
        <f t="shared" si="16"/>
        <v>616.05250833333332</v>
      </c>
      <c r="R26" s="59">
        <f t="shared" si="3"/>
        <v>1.180292641739362E-2</v>
      </c>
      <c r="S26" s="67">
        <f>((M26-L26)/((M26+L26)/2))*100</f>
        <v>16.439173485820426</v>
      </c>
      <c r="T26" s="62">
        <f t="shared" si="17"/>
        <v>9.5794808540957206</v>
      </c>
      <c r="Z26" s="64" t="s">
        <v>86</v>
      </c>
      <c r="AA26" s="81">
        <v>0.39557984000000002</v>
      </c>
      <c r="AB26" s="38">
        <v>0.33516020000000002</v>
      </c>
      <c r="AC26" s="39">
        <v>0.39262432000000003</v>
      </c>
      <c r="AD26" s="46">
        <f t="shared" si="4"/>
        <v>0.37445478666666671</v>
      </c>
      <c r="AE26" s="38">
        <f t="shared" si="18"/>
        <v>18.722739333333337</v>
      </c>
      <c r="AF26" s="66">
        <f t="shared" si="18"/>
        <v>936.13696666666681</v>
      </c>
      <c r="AG26" s="38">
        <f t="shared" si="5"/>
        <v>3.406218108982062E-2</v>
      </c>
      <c r="AH26" s="67">
        <f>((AA26-AB26)/((AA26+AB26)/2))*100</f>
        <v>16.536562031006262</v>
      </c>
      <c r="AI26" s="84">
        <f t="shared" si="19"/>
        <v>9.0964736739077114</v>
      </c>
      <c r="AJ26" s="81">
        <v>0.19345271999999999</v>
      </c>
      <c r="AK26" s="38">
        <v>0.15558659999999999</v>
      </c>
      <c r="AL26" s="39">
        <v>0.17809062000000001</v>
      </c>
      <c r="AM26" s="46">
        <f t="shared" si="27"/>
        <v>0.17570998000000002</v>
      </c>
      <c r="AN26" s="38">
        <f t="shared" si="20"/>
        <v>17.570998000000003</v>
      </c>
      <c r="AO26" s="66">
        <f t="shared" si="21"/>
        <v>878.54990000000021</v>
      </c>
      <c r="AP26" s="38">
        <f t="shared" si="6"/>
        <v>1.9044982175649313E-2</v>
      </c>
      <c r="AQ26" s="67">
        <f>((AJ26-AK26)/((AJ26+AK26)/2))*100</f>
        <v>21.697337709688412</v>
      </c>
      <c r="AR26" s="84">
        <f t="shared" si="22"/>
        <v>10.838873338696704</v>
      </c>
      <c r="AZ26" s="70" t="s">
        <v>116</v>
      </c>
      <c r="BA26" s="77">
        <v>0.19441827</v>
      </c>
      <c r="BB26" s="72">
        <v>0.18652595999999999</v>
      </c>
      <c r="BC26" s="73">
        <v>0.19973489999999999</v>
      </c>
      <c r="BD26" s="71">
        <f t="shared" si="7"/>
        <v>0.19355971000000002</v>
      </c>
      <c r="BE26" s="72">
        <f t="shared" si="28"/>
        <v>96.779855000000012</v>
      </c>
      <c r="BF26" s="74">
        <f t="shared" si="23"/>
        <v>14516.978250000002</v>
      </c>
      <c r="BG26" s="72">
        <f t="shared" si="8"/>
        <v>6.6461919876046336E-3</v>
      </c>
      <c r="BH26" s="75">
        <f t="shared" si="29"/>
        <v>6.8393882828304182</v>
      </c>
      <c r="BI26" s="76">
        <f t="shared" si="24"/>
        <v>3.4336649851379879</v>
      </c>
      <c r="BJ26" s="77">
        <v>9.4352104000000006E-2</v>
      </c>
      <c r="BK26" s="72">
        <v>9.7062979999999993E-2</v>
      </c>
      <c r="BL26" s="73">
        <v>9.5008134999999994E-2</v>
      </c>
      <c r="BM26" s="71">
        <f t="shared" si="9"/>
        <v>9.5474406333333331E-2</v>
      </c>
      <c r="BN26" s="72">
        <f t="shared" si="10"/>
        <v>95.474406333333334</v>
      </c>
      <c r="BO26" s="74">
        <f t="shared" si="25"/>
        <v>14321.16095</v>
      </c>
      <c r="BP26" s="72">
        <f t="shared" si="11"/>
        <v>1.4143086258169815E-3</v>
      </c>
      <c r="BQ26" s="75">
        <f>((BK26-BJ26)/((BK26+BJ26)/2))*100</f>
        <v>2.8324580731578992</v>
      </c>
      <c r="BR26" s="76">
        <f t="shared" si="12"/>
        <v>1.481348436856631</v>
      </c>
    </row>
    <row r="27" spans="2:70">
      <c r="B27" s="57" t="s">
        <v>39</v>
      </c>
      <c r="C27" s="58">
        <v>0.40372372000000001</v>
      </c>
      <c r="D27" s="59">
        <v>0.4158037</v>
      </c>
      <c r="E27" s="60">
        <v>0.37250086999999998</v>
      </c>
      <c r="F27" s="58">
        <f t="shared" si="0"/>
        <v>0.39734276333333335</v>
      </c>
      <c r="G27" s="59">
        <f t="shared" si="13"/>
        <v>19.867138166666667</v>
      </c>
      <c r="H27" s="61">
        <f t="shared" si="14"/>
        <v>993.35690833333331</v>
      </c>
      <c r="I27" s="59">
        <f t="shared" si="1"/>
        <v>2.2345496805590021E-2</v>
      </c>
      <c r="J27" s="59">
        <f>((D27-E27)/((D27+E27)/2))*100</f>
        <v>10.986319665760663</v>
      </c>
      <c r="K27" s="62">
        <f t="shared" si="2"/>
        <v>5.6237331763971863</v>
      </c>
      <c r="L27" s="63">
        <v>0.21089606999999999</v>
      </c>
      <c r="M27" s="59">
        <v>0.18794811</v>
      </c>
      <c r="N27" s="60">
        <v>0.18605298000000001</v>
      </c>
      <c r="O27" s="58">
        <f t="shared" si="26"/>
        <v>0.19496572000000001</v>
      </c>
      <c r="P27" s="59">
        <f t="shared" si="15"/>
        <v>19.496572</v>
      </c>
      <c r="Q27" s="78">
        <f t="shared" si="16"/>
        <v>974.82860000000005</v>
      </c>
      <c r="R27" s="59">
        <f t="shared" si="3"/>
        <v>1.3828590592359722E-2</v>
      </c>
      <c r="S27" s="67">
        <f>((L27-N27)/((L27+N27)/2))*100</f>
        <v>12.517016982406171</v>
      </c>
      <c r="T27" s="62">
        <f t="shared" si="17"/>
        <v>7.0928318026162351</v>
      </c>
      <c r="Z27" s="64" t="s">
        <v>87</v>
      </c>
      <c r="AA27" s="81">
        <v>0.38924365999999999</v>
      </c>
      <c r="AB27" s="38">
        <v>0.33583784</v>
      </c>
      <c r="AC27" s="39">
        <v>0.36671478000000002</v>
      </c>
      <c r="AD27" s="46">
        <f t="shared" si="4"/>
        <v>0.36393209333333337</v>
      </c>
      <c r="AE27" s="38">
        <f t="shared" si="18"/>
        <v>18.196604666666669</v>
      </c>
      <c r="AF27" s="79">
        <f t="shared" si="18"/>
        <v>909.83023333333347</v>
      </c>
      <c r="AG27" s="38">
        <f t="shared" si="5"/>
        <v>2.6811432473512736E-2</v>
      </c>
      <c r="AH27" s="67">
        <f>((AA27-AB27)/((AA27+AB27)/2))*100</f>
        <v>14.730984034208566</v>
      </c>
      <c r="AI27" s="80">
        <f t="shared" si="19"/>
        <v>7.3671525442950037</v>
      </c>
      <c r="AJ27" s="81">
        <v>0.18358766000000001</v>
      </c>
      <c r="AK27" s="38">
        <v>0.1937247</v>
      </c>
      <c r="AL27" s="39">
        <v>0.19728860000000001</v>
      </c>
      <c r="AM27" s="46">
        <f t="shared" si="27"/>
        <v>0.19153365333333336</v>
      </c>
      <c r="AN27" s="38">
        <f t="shared" si="20"/>
        <v>19.153365333333337</v>
      </c>
      <c r="AO27" s="66">
        <f t="shared" si="21"/>
        <v>957.6682666666668</v>
      </c>
      <c r="AP27" s="38">
        <f t="shared" si="6"/>
        <v>7.1084072296494997E-3</v>
      </c>
      <c r="AQ27" s="85">
        <f>((AL27-AJ27)/((AL27+AJ27)/2))*100</f>
        <v>7.1944310732309722</v>
      </c>
      <c r="AR27" s="80">
        <f t="shared" si="22"/>
        <v>3.7113097912242434</v>
      </c>
      <c r="AZ27" s="70" t="s">
        <v>117</v>
      </c>
      <c r="BA27" s="77">
        <v>0.63848210000000005</v>
      </c>
      <c r="BB27" s="72">
        <v>0.63118529999999995</v>
      </c>
      <c r="BC27" s="73">
        <v>0.67440252999999994</v>
      </c>
      <c r="BD27" s="71">
        <f t="shared" si="7"/>
        <v>0.64802331000000002</v>
      </c>
      <c r="BE27" s="72">
        <f t="shared" si="28"/>
        <v>324.01165500000002</v>
      </c>
      <c r="BF27" s="74">
        <f t="shared" si="23"/>
        <v>48601.748250000004</v>
      </c>
      <c r="BG27" s="72">
        <f t="shared" si="8"/>
        <v>2.3134568472662265E-2</v>
      </c>
      <c r="BH27" s="75">
        <f t="shared" si="29"/>
        <v>6.6203481691461539</v>
      </c>
      <c r="BI27" s="76">
        <f t="shared" si="24"/>
        <v>3.5700210340677816</v>
      </c>
      <c r="BJ27" s="77">
        <v>0.33009230000000001</v>
      </c>
      <c r="BK27" s="72">
        <v>0.28017318000000002</v>
      </c>
      <c r="BL27" s="73">
        <v>0.31421909999999997</v>
      </c>
      <c r="BM27" s="71">
        <f t="shared" si="9"/>
        <v>0.30816152666666669</v>
      </c>
      <c r="BN27" s="72">
        <f t="shared" si="10"/>
        <v>308.1615266666667</v>
      </c>
      <c r="BO27" s="82">
        <f t="shared" si="25"/>
        <v>46224.229000000007</v>
      </c>
      <c r="BP27" s="72">
        <f t="shared" si="11"/>
        <v>2.5504907006498431E-2</v>
      </c>
      <c r="BQ27" s="67">
        <f>((BJ27-BK27)/((BJ27+BK27)/2))*100</f>
        <v>16.359804588652132</v>
      </c>
      <c r="BR27" s="76">
        <f t="shared" si="12"/>
        <v>8.2764734723314994</v>
      </c>
    </row>
    <row r="28" spans="2:70">
      <c r="B28" s="57" t="s">
        <v>40</v>
      </c>
      <c r="C28" s="58">
        <v>0.75950620000000002</v>
      </c>
      <c r="D28" s="59">
        <v>0.7754046</v>
      </c>
      <c r="E28" s="60">
        <v>0.72796620000000001</v>
      </c>
      <c r="F28" s="58">
        <f t="shared" si="0"/>
        <v>0.75429233333333334</v>
      </c>
      <c r="G28" s="59">
        <f t="shared" si="13"/>
        <v>37.714616666666664</v>
      </c>
      <c r="H28" s="61">
        <f t="shared" si="14"/>
        <v>1885.7308333333333</v>
      </c>
      <c r="I28" s="59">
        <f t="shared" si="1"/>
        <v>2.414516002956562E-2</v>
      </c>
      <c r="J28" s="59">
        <f>((D28-E28)/((D28+E28)/2))*100</f>
        <v>6.3109380599915861</v>
      </c>
      <c r="K28" s="62">
        <f t="shared" si="2"/>
        <v>3.201034792818914</v>
      </c>
      <c r="L28" s="63">
        <v>0.36961406000000002</v>
      </c>
      <c r="M28" s="59">
        <v>0.40227922999999999</v>
      </c>
      <c r="N28" s="60">
        <v>0.37511480000000003</v>
      </c>
      <c r="O28" s="58">
        <f t="shared" si="26"/>
        <v>0.38233602999999999</v>
      </c>
      <c r="P28" s="59">
        <f t="shared" si="15"/>
        <v>38.233603000000002</v>
      </c>
      <c r="Q28" s="61">
        <f t="shared" si="16"/>
        <v>1911.6801500000001</v>
      </c>
      <c r="R28" s="59">
        <f t="shared" si="3"/>
        <v>1.7488938070017269E-2</v>
      </c>
      <c r="S28" s="59">
        <f>((M28-L28)/((M28+L28)/2))*100</f>
        <v>8.4636491658063164</v>
      </c>
      <c r="T28" s="62">
        <f t="shared" si="17"/>
        <v>4.5742322715484773</v>
      </c>
      <c r="Z28" s="64" t="s">
        <v>88</v>
      </c>
      <c r="AA28" s="81">
        <v>0.49095997000000002</v>
      </c>
      <c r="AB28" s="38">
        <v>0.50600460000000003</v>
      </c>
      <c r="AC28" s="39">
        <v>0.5056119</v>
      </c>
      <c r="AD28" s="46">
        <f t="shared" si="4"/>
        <v>0.50085882333333342</v>
      </c>
      <c r="AE28" s="38">
        <f t="shared" si="18"/>
        <v>25.042941166666672</v>
      </c>
      <c r="AF28" s="66">
        <f t="shared" si="18"/>
        <v>1252.1470583333337</v>
      </c>
      <c r="AG28" s="38">
        <f t="shared" si="5"/>
        <v>8.5749067813378141E-3</v>
      </c>
      <c r="AH28" s="85">
        <f>((AB28-AA28)/((AB28+AA28)/2))*100</f>
        <v>3.0180871924064467</v>
      </c>
      <c r="AI28" s="84">
        <f t="shared" si="19"/>
        <v>1.7120406753084212</v>
      </c>
      <c r="AJ28" s="81">
        <v>0.21761642</v>
      </c>
      <c r="AK28" s="38">
        <v>0.23633767999999999</v>
      </c>
      <c r="AL28" s="39">
        <v>0.24890504999999999</v>
      </c>
      <c r="AM28" s="46">
        <f t="shared" si="27"/>
        <v>0.23428638333333332</v>
      </c>
      <c r="AN28" s="38">
        <f t="shared" si="20"/>
        <v>23.428638333333332</v>
      </c>
      <c r="AO28" s="66">
        <f t="shared" si="21"/>
        <v>1171.4319166666667</v>
      </c>
      <c r="AP28" s="38">
        <f t="shared" si="6"/>
        <v>1.5744854884381536E-2</v>
      </c>
      <c r="AQ28" s="67">
        <f>((AL28-AJ28)/((AL28+AJ28)/2))*100</f>
        <v>13.413586302898336</v>
      </c>
      <c r="AR28" s="84">
        <f t="shared" si="22"/>
        <v>6.7203456984439356</v>
      </c>
      <c r="AZ28" s="70" t="s">
        <v>118</v>
      </c>
      <c r="BA28" s="77">
        <v>0.70946989999999999</v>
      </c>
      <c r="BB28" s="72">
        <v>0.64343375000000003</v>
      </c>
      <c r="BC28" s="139">
        <v>0.84310733999999998</v>
      </c>
      <c r="BD28" s="71">
        <f t="shared" si="7"/>
        <v>0.73200366333333333</v>
      </c>
      <c r="BE28" s="72">
        <f t="shared" si="28"/>
        <v>366.00183166666665</v>
      </c>
      <c r="BF28" s="74">
        <f t="shared" si="23"/>
        <v>54900.274749999997</v>
      </c>
      <c r="BG28" s="91">
        <f t="shared" si="8"/>
        <v>0.10172616921591091</v>
      </c>
      <c r="BH28" s="67">
        <f t="shared" si="29"/>
        <v>26.864187117760729</v>
      </c>
      <c r="BI28" s="92">
        <f t="shared" si="24"/>
        <v>13.896948104423318</v>
      </c>
      <c r="BJ28" s="77">
        <v>0.34929702000000001</v>
      </c>
      <c r="BK28" s="72">
        <v>0.30058065</v>
      </c>
      <c r="BL28" s="73">
        <v>0.32720234999999998</v>
      </c>
      <c r="BM28" s="71">
        <f t="shared" si="9"/>
        <v>0.32569334</v>
      </c>
      <c r="BN28" s="72">
        <f t="shared" si="10"/>
        <v>325.69333999999998</v>
      </c>
      <c r="BO28" s="74">
        <f t="shared" si="25"/>
        <v>48854.000999999997</v>
      </c>
      <c r="BP28" s="72">
        <f t="shared" si="11"/>
        <v>2.4393216472603611E-2</v>
      </c>
      <c r="BQ28" s="67">
        <f>((BJ28-BK28)/((BJ28+BK28)/2))*100</f>
        <v>14.992473891278649</v>
      </c>
      <c r="BR28" s="76">
        <f t="shared" si="12"/>
        <v>7.4896270438331998</v>
      </c>
    </row>
    <row r="29" spans="2:70">
      <c r="B29" s="57" t="s">
        <v>41</v>
      </c>
      <c r="C29" s="58">
        <v>6.4149819999999996E-2</v>
      </c>
      <c r="D29" s="59">
        <v>5.8529972999999999E-2</v>
      </c>
      <c r="E29" s="60">
        <v>8.0528359999999993E-2</v>
      </c>
      <c r="F29" s="58">
        <f t="shared" si="0"/>
        <v>6.7736051000000005E-2</v>
      </c>
      <c r="G29" s="59">
        <f t="shared" si="13"/>
        <v>3.3868025500000001</v>
      </c>
      <c r="H29" s="61">
        <f t="shared" si="14"/>
        <v>169.34012749999999</v>
      </c>
      <c r="I29" s="59">
        <f t="shared" si="1"/>
        <v>1.142926276010234E-2</v>
      </c>
      <c r="J29" s="67">
        <f>((E29-D29)/((E29+D29)/2))*100</f>
        <v>31.639077681162764</v>
      </c>
      <c r="K29" s="87">
        <f t="shared" si="2"/>
        <v>16.873234549947913</v>
      </c>
      <c r="L29" s="63">
        <v>2.9936733E-2</v>
      </c>
      <c r="M29" s="59">
        <v>2.7217354999999999E-2</v>
      </c>
      <c r="N29" s="140">
        <v>3.8998004000000003E-2</v>
      </c>
      <c r="O29" s="58">
        <f t="shared" si="26"/>
        <v>3.2050697333333329E-2</v>
      </c>
      <c r="P29" s="59">
        <f t="shared" si="15"/>
        <v>3.2050697333333331</v>
      </c>
      <c r="Q29" s="78">
        <f t="shared" si="16"/>
        <v>160.25348666666665</v>
      </c>
      <c r="R29" s="59">
        <f t="shared" si="3"/>
        <v>6.1682701478821839E-3</v>
      </c>
      <c r="S29" s="67">
        <f>((N29-M29)/((N29+M29)/2))*100</f>
        <v>35.58282905330168</v>
      </c>
      <c r="T29" s="87">
        <f t="shared" si="17"/>
        <v>19.245353958233746</v>
      </c>
      <c r="Z29" s="64" t="s">
        <v>89</v>
      </c>
      <c r="AA29" s="81">
        <v>0.22712668999999999</v>
      </c>
      <c r="AB29" s="38">
        <v>0.27232390000000001</v>
      </c>
      <c r="AC29" s="39">
        <v>0.24331216999999999</v>
      </c>
      <c r="AD29" s="46">
        <f t="shared" si="4"/>
        <v>0.24758758666666666</v>
      </c>
      <c r="AE29" s="38">
        <f t="shared" si="18"/>
        <v>12.379379333333333</v>
      </c>
      <c r="AF29" s="79">
        <f t="shared" si="18"/>
        <v>618.96896666666657</v>
      </c>
      <c r="AG29" s="38">
        <f t="shared" si="5"/>
        <v>2.2899920058839368E-2</v>
      </c>
      <c r="AH29" s="67">
        <f>((AB29-AA29)/((AB29+AA29)/2))*100</f>
        <v>18.098771291870939</v>
      </c>
      <c r="AI29" s="80">
        <f t="shared" si="19"/>
        <v>9.2492197880946669</v>
      </c>
      <c r="AJ29" s="81">
        <v>0.13405334999999999</v>
      </c>
      <c r="AK29" s="38">
        <v>0.11215723</v>
      </c>
      <c r="AL29" s="39">
        <v>0.10394784</v>
      </c>
      <c r="AM29" s="46">
        <f t="shared" si="27"/>
        <v>0.11671947333333332</v>
      </c>
      <c r="AN29" s="38">
        <f t="shared" si="20"/>
        <v>11.671947333333332</v>
      </c>
      <c r="AO29" s="66">
        <f t="shared" si="21"/>
        <v>583.59736666666663</v>
      </c>
      <c r="AP29" s="38">
        <f t="shared" si="6"/>
        <v>1.556264698772143E-2</v>
      </c>
      <c r="AQ29" s="67">
        <f>((AJ29-AL29)/((AJ29+AL29)/2))*100</f>
        <v>25.298621406052625</v>
      </c>
      <c r="AR29" s="88">
        <f t="shared" si="22"/>
        <v>13.33337663654191</v>
      </c>
      <c r="AZ29" s="70" t="s">
        <v>119</v>
      </c>
      <c r="BA29" s="77">
        <v>0.45968360000000003</v>
      </c>
      <c r="BB29" s="72">
        <v>0.44534816999999999</v>
      </c>
      <c r="BC29" s="73">
        <v>0.51422939999999995</v>
      </c>
      <c r="BD29" s="71">
        <f t="shared" si="7"/>
        <v>0.47308705666666667</v>
      </c>
      <c r="BE29" s="72">
        <f t="shared" si="28"/>
        <v>236.54352833333334</v>
      </c>
      <c r="BF29" s="74">
        <f t="shared" si="23"/>
        <v>35481.52925</v>
      </c>
      <c r="BG29" s="72">
        <f t="shared" si="8"/>
        <v>3.6344125378658255E-2</v>
      </c>
      <c r="BH29" s="67">
        <f t="shared" si="29"/>
        <v>14.356573591022967</v>
      </c>
      <c r="BI29" s="76">
        <f t="shared" si="24"/>
        <v>7.6823334873577052</v>
      </c>
      <c r="BJ29" s="77">
        <v>0.23059901999999999</v>
      </c>
      <c r="BK29" s="72">
        <v>0.22386706000000001</v>
      </c>
      <c r="BL29" s="73">
        <v>0.23065872000000001</v>
      </c>
      <c r="BM29" s="71">
        <f t="shared" si="9"/>
        <v>0.22837493333333334</v>
      </c>
      <c r="BN29" s="72">
        <f t="shared" si="10"/>
        <v>228.37493333333333</v>
      </c>
      <c r="BO29" s="82">
        <f t="shared" si="25"/>
        <v>34256.239999999998</v>
      </c>
      <c r="BP29" s="72">
        <f t="shared" si="11"/>
        <v>3.9040469406160195E-3</v>
      </c>
      <c r="BQ29" s="75">
        <f>((BL29-BK29)/((BL29+BK29)/2))*100</f>
        <v>2.988459752491929</v>
      </c>
      <c r="BR29" s="76">
        <f t="shared" si="12"/>
        <v>1.7094901281997175</v>
      </c>
    </row>
    <row r="30" spans="2:70">
      <c r="B30" s="57" t="s">
        <v>42</v>
      </c>
      <c r="C30" s="58">
        <v>0.27854826999999999</v>
      </c>
      <c r="D30" s="59">
        <v>0.24645739999999999</v>
      </c>
      <c r="E30" s="60">
        <v>0.23966202</v>
      </c>
      <c r="F30" s="58">
        <f t="shared" si="0"/>
        <v>0.25488923000000002</v>
      </c>
      <c r="G30" s="59">
        <f t="shared" si="13"/>
        <v>12.744461500000002</v>
      </c>
      <c r="H30" s="61">
        <f t="shared" si="14"/>
        <v>637.22307500000011</v>
      </c>
      <c r="I30" s="59">
        <f t="shared" si="1"/>
        <v>2.0769134012454629E-2</v>
      </c>
      <c r="J30" s="67">
        <f>((C30-E30)/((C30+E30)/2))*100</f>
        <v>15.007903451704898</v>
      </c>
      <c r="K30" s="62">
        <f t="shared" si="2"/>
        <v>8.148297992996655</v>
      </c>
      <c r="L30" s="63">
        <v>0.108553424</v>
      </c>
      <c r="M30" s="59">
        <v>0.122963905</v>
      </c>
      <c r="N30" s="60">
        <v>0.11634947</v>
      </c>
      <c r="O30" s="58">
        <f t="shared" si="26"/>
        <v>0.11595559966666667</v>
      </c>
      <c r="P30" s="59">
        <f t="shared" si="15"/>
        <v>11.595559966666666</v>
      </c>
      <c r="Q30" s="61">
        <f t="shared" si="16"/>
        <v>579.77799833333336</v>
      </c>
      <c r="R30" s="59">
        <f t="shared" si="3"/>
        <v>7.2133099921222266E-3</v>
      </c>
      <c r="S30" s="67">
        <f>((M30-L30)/((M30+L30)/2))*100</f>
        <v>12.448727758085013</v>
      </c>
      <c r="T30" s="62">
        <f t="shared" si="17"/>
        <v>6.2207517470980838</v>
      </c>
      <c r="Z30" s="64" t="s">
        <v>90</v>
      </c>
      <c r="AA30" s="81">
        <v>0.36656096999999999</v>
      </c>
      <c r="AB30" s="38">
        <v>0.37904269000000002</v>
      </c>
      <c r="AC30" s="39">
        <v>0.40589895999999998</v>
      </c>
      <c r="AD30" s="46">
        <f t="shared" si="4"/>
        <v>0.38383420666666668</v>
      </c>
      <c r="AE30" s="38">
        <f t="shared" si="18"/>
        <v>19.191710333333333</v>
      </c>
      <c r="AF30" s="66">
        <f t="shared" si="18"/>
        <v>959.58551666666665</v>
      </c>
      <c r="AG30" s="38">
        <f t="shared" si="5"/>
        <v>2.0101948619107378E-2</v>
      </c>
      <c r="AH30" s="85">
        <f>((AC30-AA30)/((AC30+AA30)/2))*100</f>
        <v>10.185121188098389</v>
      </c>
      <c r="AI30" s="84">
        <f t="shared" si="19"/>
        <v>5.2371436078297524</v>
      </c>
      <c r="AJ30" s="81">
        <v>0.19244641000000001</v>
      </c>
      <c r="AK30" s="38">
        <v>0.15668087</v>
      </c>
      <c r="AL30" s="39">
        <v>0.18128221999999999</v>
      </c>
      <c r="AM30" s="46">
        <f t="shared" si="27"/>
        <v>0.17680316666666665</v>
      </c>
      <c r="AN30" s="38">
        <f t="shared" si="20"/>
        <v>17.680316666666666</v>
      </c>
      <c r="AO30" s="66">
        <f t="shared" si="21"/>
        <v>884.01583333333326</v>
      </c>
      <c r="AP30" s="38">
        <f t="shared" si="6"/>
        <v>1.8298631149488574E-2</v>
      </c>
      <c r="AQ30" s="67">
        <f>((AJ30-AK30)/((AJ30+AK30)/2))*100</f>
        <v>20.488539308644118</v>
      </c>
      <c r="AR30" s="84">
        <f t="shared" si="22"/>
        <v>10.349719122388592</v>
      </c>
      <c r="AZ30" s="70" t="s">
        <v>120</v>
      </c>
      <c r="BA30" s="77">
        <v>0.54117440000000006</v>
      </c>
      <c r="BB30" s="72">
        <v>0.64414983999999997</v>
      </c>
      <c r="BC30" s="73">
        <v>0.64439800000000003</v>
      </c>
      <c r="BD30" s="71">
        <f t="shared" si="7"/>
        <v>0.60990741333333331</v>
      </c>
      <c r="BE30" s="72">
        <f t="shared" si="28"/>
        <v>304.95370666666668</v>
      </c>
      <c r="BF30" s="74">
        <f t="shared" si="23"/>
        <v>45743.056000000004</v>
      </c>
      <c r="BG30" s="72">
        <f t="shared" si="8"/>
        <v>5.9524664948712898E-2</v>
      </c>
      <c r="BH30" s="67">
        <f>((BC30-BA30)/((BC30+BA30)/2))*100</f>
        <v>17.413293359393315</v>
      </c>
      <c r="BI30" s="76">
        <f t="shared" si="24"/>
        <v>9.7596231243349099</v>
      </c>
      <c r="BJ30" s="77">
        <v>0.28148076</v>
      </c>
      <c r="BK30" s="72">
        <v>0.27918130000000002</v>
      </c>
      <c r="BL30" s="73">
        <v>0.31682953000000003</v>
      </c>
      <c r="BM30" s="71">
        <f t="shared" si="9"/>
        <v>0.29249719666666668</v>
      </c>
      <c r="BN30" s="72">
        <f t="shared" si="10"/>
        <v>292.4971966666667</v>
      </c>
      <c r="BO30" s="74">
        <f t="shared" si="25"/>
        <v>43874.579500000007</v>
      </c>
      <c r="BP30" s="72">
        <f t="shared" si="11"/>
        <v>2.1103760640137904E-2</v>
      </c>
      <c r="BQ30" s="67">
        <f>((BL30-BK30)/((BL30+BK30)/2))*100</f>
        <v>12.633404664811209</v>
      </c>
      <c r="BR30" s="76">
        <f t="shared" si="12"/>
        <v>7.2150300517881556</v>
      </c>
    </row>
    <row r="31" spans="2:70">
      <c r="B31" s="57" t="s">
        <v>43</v>
      </c>
      <c r="C31" s="58">
        <v>0.33477839999999998</v>
      </c>
      <c r="D31" s="59">
        <v>0.32514194000000002</v>
      </c>
      <c r="E31" s="60">
        <v>0.28905330000000001</v>
      </c>
      <c r="F31" s="58">
        <f t="shared" si="0"/>
        <v>0.31632454666666665</v>
      </c>
      <c r="G31" s="59">
        <f t="shared" si="13"/>
        <v>15.816227333333332</v>
      </c>
      <c r="H31" s="61">
        <f t="shared" si="14"/>
        <v>790.81136666666657</v>
      </c>
      <c r="I31" s="59">
        <f t="shared" si="1"/>
        <v>2.4104066283482807E-2</v>
      </c>
      <c r="J31" s="67">
        <f>((C31-E31)/((C31+E31)/2))*100</f>
        <v>14.659434587886434</v>
      </c>
      <c r="K31" s="62">
        <f t="shared" si="2"/>
        <v>7.6200429392800011</v>
      </c>
      <c r="L31" s="63">
        <v>0.1622749</v>
      </c>
      <c r="M31" s="59">
        <v>0.16970581000000001</v>
      </c>
      <c r="N31" s="60">
        <v>0.14803778000000001</v>
      </c>
      <c r="O31" s="58">
        <f t="shared" si="26"/>
        <v>0.16000616333333334</v>
      </c>
      <c r="P31" s="59">
        <f t="shared" si="15"/>
        <v>16.000616333333333</v>
      </c>
      <c r="Q31" s="78">
        <f t="shared" si="16"/>
        <v>800.03081666666662</v>
      </c>
      <c r="R31" s="59">
        <f t="shared" si="3"/>
        <v>1.1010733652542567E-2</v>
      </c>
      <c r="S31" s="67">
        <f>((M31-N31)/((M31+N31)/2))*100</f>
        <v>13.638688981892603</v>
      </c>
      <c r="T31" s="62">
        <f t="shared" si="17"/>
        <v>6.8814434539027234</v>
      </c>
      <c r="Z31" s="64" t="s">
        <v>91</v>
      </c>
      <c r="AA31" s="81">
        <v>0.11325678</v>
      </c>
      <c r="AB31" s="38">
        <v>9.6481785E-2</v>
      </c>
      <c r="AC31" s="39">
        <v>0.10522275</v>
      </c>
      <c r="AD31" s="46">
        <f t="shared" si="4"/>
        <v>0.10498710500000001</v>
      </c>
      <c r="AE31" s="38">
        <f t="shared" si="18"/>
        <v>5.2493552500000007</v>
      </c>
      <c r="AF31" s="79">
        <f t="shared" si="18"/>
        <v>262.46776250000005</v>
      </c>
      <c r="AG31" s="38">
        <f t="shared" si="5"/>
        <v>8.3899797816815395E-3</v>
      </c>
      <c r="AH31" s="67">
        <f>((AA31-AB31)/((AA31+AB31)/2))*100</f>
        <v>15.996099715853401</v>
      </c>
      <c r="AI31" s="80">
        <f t="shared" si="19"/>
        <v>7.9914383596743033</v>
      </c>
      <c r="AJ31" s="81">
        <v>7.3258920000000005E-2</v>
      </c>
      <c r="AK31" s="38">
        <v>7.0430989999999999E-2</v>
      </c>
      <c r="AL31" s="89">
        <v>5.3656887E-2</v>
      </c>
      <c r="AM31" s="46">
        <f t="shared" si="27"/>
        <v>6.5782265666666673E-2</v>
      </c>
      <c r="AN31" s="38">
        <f t="shared" si="20"/>
        <v>6.5782265666666673</v>
      </c>
      <c r="AO31" s="66">
        <f t="shared" si="21"/>
        <v>328.91132833333336</v>
      </c>
      <c r="AP31" s="38">
        <f t="shared" si="6"/>
        <v>1.0595654905609417E-2</v>
      </c>
      <c r="AQ31" s="67">
        <f>((AJ31-AL31)/((AJ31+AL31)/2))*100</f>
        <v>30.889821312801498</v>
      </c>
      <c r="AR31" s="88">
        <f t="shared" si="22"/>
        <v>16.107160187063105</v>
      </c>
      <c r="AZ31" s="70" t="s">
        <v>121</v>
      </c>
      <c r="BA31" s="77">
        <v>0.26204959999999999</v>
      </c>
      <c r="BB31" s="72">
        <v>0.24323307</v>
      </c>
      <c r="BC31" s="73">
        <v>0.26644665000000001</v>
      </c>
      <c r="BD31" s="71">
        <f t="shared" si="7"/>
        <v>0.25724310666666667</v>
      </c>
      <c r="BE31" s="72">
        <f t="shared" si="28"/>
        <v>128.62155333333334</v>
      </c>
      <c r="BF31" s="74">
        <f t="shared" si="23"/>
        <v>19293.233</v>
      </c>
      <c r="BG31" s="72">
        <f t="shared" si="8"/>
        <v>1.2330626818075122E-2</v>
      </c>
      <c r="BH31" s="75">
        <f>((BC31-BB31)/((BC31+BB31)/2))*100</f>
        <v>9.1090852113951133</v>
      </c>
      <c r="BI31" s="76">
        <f t="shared" si="24"/>
        <v>4.7933750209497505</v>
      </c>
      <c r="BJ31" s="77">
        <v>0.11375831</v>
      </c>
      <c r="BK31" s="72">
        <v>0.1170894</v>
      </c>
      <c r="BL31" s="73">
        <v>0.13104104</v>
      </c>
      <c r="BM31" s="71">
        <f t="shared" si="9"/>
        <v>0.12062958333333333</v>
      </c>
      <c r="BN31" s="72">
        <f t="shared" si="10"/>
        <v>120.62958333333333</v>
      </c>
      <c r="BO31" s="82">
        <f t="shared" si="25"/>
        <v>18094.4375</v>
      </c>
      <c r="BP31" s="72">
        <f t="shared" si="11"/>
        <v>9.1691255083804647E-3</v>
      </c>
      <c r="BQ31" s="67">
        <f>((BL31-BJ31)/((BJ31+BL31)/2))*100</f>
        <v>14.119914942584607</v>
      </c>
      <c r="BR31" s="76">
        <f t="shared" si="12"/>
        <v>7.6010587577373974</v>
      </c>
    </row>
    <row r="32" spans="2:70">
      <c r="B32" s="57" t="s">
        <v>44</v>
      </c>
      <c r="C32" s="58">
        <v>0.15233424000000001</v>
      </c>
      <c r="D32" s="59">
        <v>0.18887535</v>
      </c>
      <c r="E32" s="60">
        <v>0.16541252000000001</v>
      </c>
      <c r="F32" s="58">
        <f t="shared" si="0"/>
        <v>0.16887403666666667</v>
      </c>
      <c r="G32" s="59">
        <f t="shared" si="13"/>
        <v>8.4437018333333338</v>
      </c>
      <c r="H32" s="61">
        <f t="shared" si="14"/>
        <v>422.18509166666666</v>
      </c>
      <c r="I32" s="59">
        <f t="shared" si="1"/>
        <v>1.851485223363214E-2</v>
      </c>
      <c r="J32" s="67">
        <f>((D32-C32)/((D32+C32)/2))*100</f>
        <v>21.418571500291058</v>
      </c>
      <c r="K32" s="62">
        <f t="shared" si="2"/>
        <v>10.963705611051285</v>
      </c>
      <c r="L32" s="63">
        <v>8.9322600000000002E-2</v>
      </c>
      <c r="M32" s="142">
        <v>5.9509616000000001E-2</v>
      </c>
      <c r="N32" s="60">
        <v>7.9474719999999999E-2</v>
      </c>
      <c r="O32" s="58">
        <f>AVERAGE(L32:N32)</f>
        <v>7.6102312000000005E-2</v>
      </c>
      <c r="P32" s="59">
        <f t="shared" si="15"/>
        <v>7.6102312000000003</v>
      </c>
      <c r="Q32" s="61">
        <f t="shared" si="16"/>
        <v>380.51156000000003</v>
      </c>
      <c r="R32" s="59">
        <f t="shared" si="3"/>
        <v>1.5189909661841668E-2</v>
      </c>
      <c r="S32" s="67">
        <f>((L32-M32)/((L32+M32)/2))*100</f>
        <v>40.062541298182374</v>
      </c>
      <c r="T32" s="87">
        <f t="shared" si="17"/>
        <v>19.959853074952132</v>
      </c>
      <c r="Z32" s="64" t="s">
        <v>92</v>
      </c>
      <c r="AA32" s="81">
        <v>0.21260435999999999</v>
      </c>
      <c r="AB32" s="38">
        <v>0.20352344</v>
      </c>
      <c r="AC32" s="39">
        <v>0.23721796000000001</v>
      </c>
      <c r="AD32" s="46">
        <f t="shared" si="4"/>
        <v>0.21778191999999999</v>
      </c>
      <c r="AE32" s="38">
        <f t="shared" si="18"/>
        <v>10.889096</v>
      </c>
      <c r="AF32" s="66">
        <f t="shared" si="18"/>
        <v>544.45479999999998</v>
      </c>
      <c r="AG32" s="38">
        <f t="shared" si="5"/>
        <v>1.7433746446842691E-2</v>
      </c>
      <c r="AH32" s="67">
        <f>((AC32-AB32)/((AC32+AB32)/2))*100</f>
        <v>15.289927381453165</v>
      </c>
      <c r="AI32" s="84">
        <f t="shared" si="19"/>
        <v>8.0051394747749001</v>
      </c>
      <c r="AJ32" s="81">
        <v>0.13438882999999999</v>
      </c>
      <c r="AK32" s="83">
        <v>9.7175344999999996E-2</v>
      </c>
      <c r="AL32" s="39">
        <v>0.11102789</v>
      </c>
      <c r="AM32" s="46">
        <f t="shared" si="27"/>
        <v>0.114197355</v>
      </c>
      <c r="AN32" s="38">
        <f t="shared" si="20"/>
        <v>11.4197355</v>
      </c>
      <c r="AO32" s="66">
        <f t="shared" si="21"/>
        <v>570.98677499999997</v>
      </c>
      <c r="AP32" s="38">
        <f t="shared" si="6"/>
        <v>1.8808109893101305E-2</v>
      </c>
      <c r="AQ32" s="67">
        <f>((AJ32-AK32)/((AJ32+AK32)/2))*100</f>
        <v>32.140969128752317</v>
      </c>
      <c r="AR32" s="68">
        <f t="shared" si="22"/>
        <v>16.469829702361586</v>
      </c>
      <c r="AZ32" s="70" t="s">
        <v>122</v>
      </c>
      <c r="BA32" s="77">
        <v>0.36339828000000002</v>
      </c>
      <c r="BB32" s="72">
        <v>0.34721600000000002</v>
      </c>
      <c r="BC32" s="73">
        <v>0.34702929999999999</v>
      </c>
      <c r="BD32" s="71">
        <f t="shared" si="7"/>
        <v>0.35254786000000005</v>
      </c>
      <c r="BE32" s="72">
        <f t="shared" si="28"/>
        <v>176.27393000000004</v>
      </c>
      <c r="BF32" s="74">
        <f t="shared" si="23"/>
        <v>26441.089500000006</v>
      </c>
      <c r="BG32" s="72">
        <f t="shared" si="8"/>
        <v>9.3972030336052729E-3</v>
      </c>
      <c r="BH32" s="75">
        <f>((BA32-BC32)/((BA32+BC32)/2))*100</f>
        <v>4.6082051037489382</v>
      </c>
      <c r="BI32" s="76">
        <f t="shared" si="24"/>
        <v>2.6655112964251924</v>
      </c>
      <c r="BJ32" s="77">
        <v>0.16311632000000001</v>
      </c>
      <c r="BK32" s="72">
        <v>0.15755032999999999</v>
      </c>
      <c r="BL32" s="73">
        <v>0.17698459999999999</v>
      </c>
      <c r="BM32" s="71">
        <f t="shared" si="9"/>
        <v>0.16588375</v>
      </c>
      <c r="BN32" s="72">
        <f t="shared" si="10"/>
        <v>165.88374999999999</v>
      </c>
      <c r="BO32" s="74">
        <f t="shared" si="25"/>
        <v>24882.5625</v>
      </c>
      <c r="BP32" s="72">
        <f t="shared" si="11"/>
        <v>1.0008332239284426E-2</v>
      </c>
      <c r="BQ32" s="67">
        <f>((BL32-BK32)/((BL32+BK32)/2))*100</f>
        <v>11.618679101760767</v>
      </c>
      <c r="BR32" s="76">
        <f t="shared" si="12"/>
        <v>6.033340962743142</v>
      </c>
    </row>
    <row r="33" spans="1:70">
      <c r="B33" s="57" t="s">
        <v>45</v>
      </c>
      <c r="C33" s="58">
        <v>0.18939246000000001</v>
      </c>
      <c r="D33" s="59">
        <v>0.17796693999999999</v>
      </c>
      <c r="E33" s="60">
        <v>0.186141</v>
      </c>
      <c r="F33" s="58">
        <f t="shared" si="0"/>
        <v>0.18450013333333334</v>
      </c>
      <c r="G33" s="59">
        <f t="shared" si="13"/>
        <v>9.2250066666666672</v>
      </c>
      <c r="H33" s="61">
        <f t="shared" si="14"/>
        <v>461.25033333333334</v>
      </c>
      <c r="I33" s="59">
        <f t="shared" si="1"/>
        <v>5.8868463017929615E-3</v>
      </c>
      <c r="J33" s="59">
        <f>((C33-D33)/((C33+D33)/2))*100</f>
        <v>6.2203498807979445</v>
      </c>
      <c r="K33" s="62">
        <f t="shared" si="2"/>
        <v>3.1907002967620048</v>
      </c>
      <c r="L33" s="63">
        <v>7.7599489999999993E-2</v>
      </c>
      <c r="M33" s="59">
        <v>9.5287559999999993E-2</v>
      </c>
      <c r="N33" s="60">
        <v>8.0035229999999999E-2</v>
      </c>
      <c r="O33" s="58">
        <f t="shared" si="26"/>
        <v>8.4307426666666671E-2</v>
      </c>
      <c r="P33" s="59">
        <f t="shared" si="15"/>
        <v>8.4307426666666672</v>
      </c>
      <c r="Q33" s="78">
        <f t="shared" si="16"/>
        <v>421.53713333333337</v>
      </c>
      <c r="R33" s="59">
        <f t="shared" si="3"/>
        <v>9.5867462337454884E-3</v>
      </c>
      <c r="S33" s="67">
        <f>((M33-L33)/((M33+L33)/2))*100</f>
        <v>20.461995273792922</v>
      </c>
      <c r="T33" s="87">
        <f t="shared" si="17"/>
        <v>11.371176434609266</v>
      </c>
      <c r="Z33" s="64" t="s">
        <v>93</v>
      </c>
      <c r="AA33" s="81">
        <v>0.19637124</v>
      </c>
      <c r="AB33" s="38">
        <v>0.23831241</v>
      </c>
      <c r="AC33" s="39">
        <v>0.21134353</v>
      </c>
      <c r="AD33" s="46">
        <f t="shared" si="4"/>
        <v>0.2153423933333333</v>
      </c>
      <c r="AE33" s="38">
        <f t="shared" si="18"/>
        <v>10.767119666666664</v>
      </c>
      <c r="AF33" s="79">
        <f t="shared" si="18"/>
        <v>538.35598333333326</v>
      </c>
      <c r="AG33" s="38">
        <f t="shared" si="5"/>
        <v>2.1254613998170687E-2</v>
      </c>
      <c r="AH33" s="67">
        <f>((AB33-AA33)/((AB33+AA33)/2))*100</f>
        <v>19.297330368878608</v>
      </c>
      <c r="AI33" s="80">
        <f t="shared" si="19"/>
        <v>9.8701484966177553</v>
      </c>
      <c r="AJ33" s="81">
        <v>0.13712962000000001</v>
      </c>
      <c r="AK33" s="38">
        <v>0.12582982000000001</v>
      </c>
      <c r="AL33" s="39">
        <v>0.10756706000000001</v>
      </c>
      <c r="AM33" s="46">
        <f t="shared" si="27"/>
        <v>0.12350883333333335</v>
      </c>
      <c r="AN33" s="38">
        <f t="shared" si="20"/>
        <v>12.350883333333334</v>
      </c>
      <c r="AO33" s="66">
        <f t="shared" si="21"/>
        <v>617.54416666666668</v>
      </c>
      <c r="AP33" s="38">
        <f t="shared" si="6"/>
        <v>1.4917321233000694E-2</v>
      </c>
      <c r="AQ33" s="67">
        <f>((AJ33-AL33)/((AJ33+AL33)/2))*100</f>
        <v>24.162616346082018</v>
      </c>
      <c r="AR33" s="88">
        <f t="shared" si="22"/>
        <v>12.077938743653174</v>
      </c>
      <c r="AZ33" s="70" t="s">
        <v>123</v>
      </c>
      <c r="BA33" s="77">
        <v>0.52751459999999994</v>
      </c>
      <c r="BB33" s="72">
        <v>0.52240396</v>
      </c>
      <c r="BC33" s="73">
        <v>0.51914930000000004</v>
      </c>
      <c r="BD33" s="71">
        <f t="shared" si="7"/>
        <v>0.52302261999999999</v>
      </c>
      <c r="BE33" s="72">
        <f t="shared" si="28"/>
        <v>261.51130999999998</v>
      </c>
      <c r="BF33" s="74">
        <f t="shared" si="23"/>
        <v>39226.696499999998</v>
      </c>
      <c r="BG33" s="72">
        <f t="shared" si="8"/>
        <v>4.2168253662203765E-3</v>
      </c>
      <c r="BH33" s="75">
        <f>((BA33-BC33)/((BA33+BC33)/2))*100</f>
        <v>1.5984691934058124</v>
      </c>
      <c r="BI33" s="76">
        <f t="shared" si="24"/>
        <v>0.8062414903241425</v>
      </c>
      <c r="BJ33" s="77">
        <v>0.22690668999999999</v>
      </c>
      <c r="BK33" s="72">
        <v>0.19797222</v>
      </c>
      <c r="BL33" s="73">
        <v>0.20359287000000001</v>
      </c>
      <c r="BM33" s="71">
        <f t="shared" si="9"/>
        <v>0.20949059333333334</v>
      </c>
      <c r="BN33" s="72">
        <f t="shared" si="10"/>
        <v>209.49059333333332</v>
      </c>
      <c r="BO33" s="82">
        <f t="shared" si="25"/>
        <v>31423.589</v>
      </c>
      <c r="BP33" s="72">
        <f t="shared" si="11"/>
        <v>1.5342367611702996E-2</v>
      </c>
      <c r="BQ33" s="67">
        <f>((BJ33-BK33)/((BJ33+BK33)/2))*100</f>
        <v>13.620101783823532</v>
      </c>
      <c r="BR33" s="76">
        <f t="shared" si="12"/>
        <v>7.3236546651480499</v>
      </c>
    </row>
    <row r="34" spans="1:70">
      <c r="B34" s="57" t="s">
        <v>46</v>
      </c>
      <c r="C34" s="58">
        <v>0.25354012999999997</v>
      </c>
      <c r="D34" s="59">
        <v>0.26740205</v>
      </c>
      <c r="E34" s="60">
        <v>0.24064484</v>
      </c>
      <c r="F34" s="58">
        <f t="shared" si="0"/>
        <v>0.25386234000000002</v>
      </c>
      <c r="G34" s="59">
        <f t="shared" si="13"/>
        <v>12.693117000000001</v>
      </c>
      <c r="H34" s="61">
        <f t="shared" si="14"/>
        <v>634.6558500000001</v>
      </c>
      <c r="I34" s="59">
        <f t="shared" si="1"/>
        <v>1.3381514720281111E-2</v>
      </c>
      <c r="J34" s="59">
        <f>((D34-E34)/((D34+E34)/2))*100</f>
        <v>10.533362383145384</v>
      </c>
      <c r="K34" s="62">
        <f t="shared" si="2"/>
        <v>5.2711696899512983</v>
      </c>
      <c r="L34" s="63">
        <v>0.117391594</v>
      </c>
      <c r="M34" s="59">
        <v>0.12422485</v>
      </c>
      <c r="N34" s="60">
        <v>0.13728905</v>
      </c>
      <c r="O34" s="58">
        <f t="shared" si="26"/>
        <v>0.12630183133333331</v>
      </c>
      <c r="P34" s="59">
        <f t="shared" si="15"/>
        <v>12.630183133333331</v>
      </c>
      <c r="Q34" s="61">
        <f t="shared" si="16"/>
        <v>631.50915666666651</v>
      </c>
      <c r="R34" s="59">
        <f t="shared" si="3"/>
        <v>1.0110023610864877E-2</v>
      </c>
      <c r="S34" s="67">
        <f>((N34-L34)/((N34+L34)/2))*100</f>
        <v>15.625416747414848</v>
      </c>
      <c r="T34" s="62">
        <f t="shared" si="17"/>
        <v>8.0046532216802948</v>
      </c>
      <c r="Z34" s="64" t="s">
        <v>94</v>
      </c>
      <c r="AA34" s="81">
        <v>0.13274459999999999</v>
      </c>
      <c r="AB34" s="38">
        <v>0.16775884999999999</v>
      </c>
      <c r="AC34" s="39">
        <v>0.15248913</v>
      </c>
      <c r="AD34" s="46">
        <f t="shared" si="4"/>
        <v>0.15099752666666666</v>
      </c>
      <c r="AE34" s="38">
        <f t="shared" si="18"/>
        <v>7.5498763333333327</v>
      </c>
      <c r="AF34" s="66">
        <f t="shared" si="18"/>
        <v>377.49381666666665</v>
      </c>
      <c r="AG34" s="38">
        <f t="shared" si="5"/>
        <v>1.755471692006548E-2</v>
      </c>
      <c r="AH34" s="67">
        <f>((AB34-AA34)/((AB34+AA34)/2))*100</f>
        <v>23.303725797490841</v>
      </c>
      <c r="AI34" s="68">
        <f t="shared" si="19"/>
        <v>11.625830771929298</v>
      </c>
      <c r="AJ34" s="81">
        <v>6.6057004000000002E-2</v>
      </c>
      <c r="AK34" s="38">
        <v>7.8723100000000004E-2</v>
      </c>
      <c r="AL34" s="39">
        <v>8.5281049999999997E-2</v>
      </c>
      <c r="AM34" s="46">
        <f t="shared" si="27"/>
        <v>7.6687051333333339E-2</v>
      </c>
      <c r="AN34" s="38">
        <f t="shared" si="20"/>
        <v>7.6687051333333338</v>
      </c>
      <c r="AO34" s="66">
        <f t="shared" si="21"/>
        <v>383.4352566666667</v>
      </c>
      <c r="AP34" s="38">
        <f t="shared" si="6"/>
        <v>9.7724156063024453E-3</v>
      </c>
      <c r="AQ34" s="67">
        <f>((AL34-AJ34)/((AL34+AJ34)/2))*100</f>
        <v>25.40543570092423</v>
      </c>
      <c r="AR34" s="68">
        <f t="shared" si="22"/>
        <v>12.743240790188914</v>
      </c>
      <c r="AZ34" s="70" t="s">
        <v>124</v>
      </c>
      <c r="BA34" s="77">
        <v>0.37809264999999997</v>
      </c>
      <c r="BB34" s="72">
        <v>0.35660392000000002</v>
      </c>
      <c r="BC34" s="73">
        <v>0.32691369999999997</v>
      </c>
      <c r="BD34" s="71">
        <f t="shared" si="7"/>
        <v>0.35387009000000003</v>
      </c>
      <c r="BE34" s="72">
        <f t="shared" si="28"/>
        <v>176.935045</v>
      </c>
      <c r="BF34" s="74">
        <f t="shared" si="23"/>
        <v>26540.25675</v>
      </c>
      <c r="BG34" s="72">
        <f t="shared" si="8"/>
        <v>2.5698766519568601E-2</v>
      </c>
      <c r="BH34" s="67">
        <f>((BA34-BC34)/((BA34+BC34)/2))*100</f>
        <v>14.518720292377511</v>
      </c>
      <c r="BI34" s="76">
        <f t="shared" si="24"/>
        <v>7.2622036294643051</v>
      </c>
      <c r="BJ34" s="77">
        <v>0.17419118</v>
      </c>
      <c r="BK34" s="72">
        <v>0.15019777000000001</v>
      </c>
      <c r="BL34" s="73">
        <v>0.18221261999999999</v>
      </c>
      <c r="BM34" s="71">
        <f t="shared" si="9"/>
        <v>0.16886718999999997</v>
      </c>
      <c r="BN34" s="72">
        <f t="shared" si="10"/>
        <v>168.86718999999997</v>
      </c>
      <c r="BO34" s="74">
        <f t="shared" si="25"/>
        <v>25330.078499999996</v>
      </c>
      <c r="BP34" s="72">
        <f t="shared" si="11"/>
        <v>1.6658220411277423E-2</v>
      </c>
      <c r="BQ34" s="67">
        <f>((BL34-BK34)/((BL34+BK34)/2))*100</f>
        <v>19.262243878718703</v>
      </c>
      <c r="BR34" s="76">
        <f t="shared" si="12"/>
        <v>9.8646873979944978</v>
      </c>
    </row>
    <row r="35" spans="1:70">
      <c r="B35" s="57" t="s">
        <v>47</v>
      </c>
      <c r="C35" s="58">
        <v>0.48110172000000001</v>
      </c>
      <c r="D35" s="59">
        <v>0.53580070000000002</v>
      </c>
      <c r="E35" s="60">
        <v>0.45996165</v>
      </c>
      <c r="F35" s="58">
        <f t="shared" si="0"/>
        <v>0.49228802333333332</v>
      </c>
      <c r="G35" s="59">
        <f t="shared" si="13"/>
        <v>24.614401166666667</v>
      </c>
      <c r="H35" s="61">
        <f t="shared" si="14"/>
        <v>1230.7200583333333</v>
      </c>
      <c r="I35" s="59">
        <f t="shared" si="1"/>
        <v>3.9137455371097314E-2</v>
      </c>
      <c r="J35" s="67">
        <f>((D35-E35)/((D35+E35)/2))*100</f>
        <v>15.232359407844656</v>
      </c>
      <c r="K35" s="62">
        <f t="shared" si="2"/>
        <v>7.9501132499818992</v>
      </c>
      <c r="L35" s="63">
        <v>0.25468874000000002</v>
      </c>
      <c r="M35" s="59">
        <v>0.24479698</v>
      </c>
      <c r="N35" s="60">
        <v>0.28886866999999999</v>
      </c>
      <c r="O35" s="58">
        <f t="shared" si="26"/>
        <v>0.26278479666666671</v>
      </c>
      <c r="P35" s="59">
        <f t="shared" si="15"/>
        <v>26.278479666666669</v>
      </c>
      <c r="Q35" s="78">
        <f t="shared" si="16"/>
        <v>1313.9239833333336</v>
      </c>
      <c r="R35" s="59">
        <f t="shared" si="3"/>
        <v>2.3124404101001889E-2</v>
      </c>
      <c r="S35" s="67">
        <f>((N35-M35)/((N35+M35)/2))*100</f>
        <v>16.516592364526364</v>
      </c>
      <c r="T35" s="62">
        <f t="shared" si="17"/>
        <v>8.7997496028411355</v>
      </c>
      <c r="Z35" s="64" t="s">
        <v>95</v>
      </c>
      <c r="AA35" s="81">
        <v>0.25940236</v>
      </c>
      <c r="AB35" s="38">
        <v>0.27931089999999997</v>
      </c>
      <c r="AC35" s="39">
        <v>0.27948477999999999</v>
      </c>
      <c r="AD35" s="46">
        <f t="shared" si="4"/>
        <v>0.27273268000000001</v>
      </c>
      <c r="AE35" s="38">
        <f t="shared" si="18"/>
        <v>13.636634000000001</v>
      </c>
      <c r="AF35" s="79">
        <f t="shared" si="18"/>
        <v>681.83170000000007</v>
      </c>
      <c r="AG35" s="38">
        <f t="shared" si="5"/>
        <v>1.154472312532439E-2</v>
      </c>
      <c r="AH35" s="85">
        <f>((AC35-AA35)/((AC35+AA35)/2))*100</f>
        <v>7.4532934669771453</v>
      </c>
      <c r="AI35" s="80">
        <f t="shared" si="19"/>
        <v>4.2329812200446204</v>
      </c>
      <c r="AJ35" s="81">
        <v>0.10459349</v>
      </c>
      <c r="AK35" s="38">
        <v>0.12645310000000001</v>
      </c>
      <c r="AL35" s="39">
        <v>0.11250227</v>
      </c>
      <c r="AM35" s="46">
        <f t="shared" si="27"/>
        <v>0.11451628666666668</v>
      </c>
      <c r="AN35" s="38">
        <f t="shared" si="20"/>
        <v>11.451628666666668</v>
      </c>
      <c r="AO35" s="66">
        <f t="shared" si="21"/>
        <v>572.58143333333339</v>
      </c>
      <c r="AP35" s="38">
        <f t="shared" si="6"/>
        <v>1.1068099868009572E-2</v>
      </c>
      <c r="AQ35" s="67">
        <f>((AK35-AJ35)/((AK35+AJ35)/2))*100</f>
        <v>18.922252866835226</v>
      </c>
      <c r="AR35" s="80">
        <f t="shared" si="22"/>
        <v>9.6650879889482724</v>
      </c>
      <c r="AZ35" s="70" t="s">
        <v>125</v>
      </c>
      <c r="BA35" s="77">
        <v>1.2303078999999999</v>
      </c>
      <c r="BB35" s="72">
        <v>1.2500108000000001</v>
      </c>
      <c r="BC35" s="73">
        <v>1.2030281</v>
      </c>
      <c r="BD35" s="71">
        <f t="shared" si="7"/>
        <v>1.2277822666666667</v>
      </c>
      <c r="BE35" s="72">
        <f t="shared" si="28"/>
        <v>613.8911333333333</v>
      </c>
      <c r="BF35" s="74">
        <f t="shared" si="23"/>
        <v>92083.67</v>
      </c>
      <c r="BG35" s="72">
        <f t="shared" si="8"/>
        <v>2.3592957479369431E-2</v>
      </c>
      <c r="BH35" s="75">
        <f>((BB35-BC35)/((BB35+BC35)/2))*100</f>
        <v>3.8305711336253196</v>
      </c>
      <c r="BI35" s="76">
        <f t="shared" si="24"/>
        <v>1.9215913211894218</v>
      </c>
      <c r="BJ35" s="77">
        <v>0.64728370000000002</v>
      </c>
      <c r="BK35" s="72">
        <v>0.57419394999999995</v>
      </c>
      <c r="BL35" s="73">
        <v>0.58859570000000005</v>
      </c>
      <c r="BM35" s="71">
        <f t="shared" si="9"/>
        <v>0.60335778333333334</v>
      </c>
      <c r="BN35" s="72">
        <f t="shared" si="10"/>
        <v>603.35778333333337</v>
      </c>
      <c r="BO35" s="82">
        <f t="shared" si="25"/>
        <v>90503.66750000001</v>
      </c>
      <c r="BP35" s="72">
        <f t="shared" si="11"/>
        <v>3.8716497995309886E-2</v>
      </c>
      <c r="BQ35" s="67">
        <f>((BJ35-BK35)/((BJ35+BK35)/2))*100</f>
        <v>11.967431413910859</v>
      </c>
      <c r="BR35" s="76">
        <f t="shared" si="12"/>
        <v>6.4168390737275729</v>
      </c>
    </row>
    <row r="36" spans="1:70" ht="17" thickBot="1">
      <c r="B36" s="93" t="s">
        <v>48</v>
      </c>
      <c r="C36" s="97">
        <v>0.92520535000000004</v>
      </c>
      <c r="D36" s="95">
        <v>0.94647490000000001</v>
      </c>
      <c r="E36" s="96">
        <v>0.97366019999999998</v>
      </c>
      <c r="F36" s="97">
        <f t="shared" si="0"/>
        <v>0.94844681666666675</v>
      </c>
      <c r="G36" s="95">
        <f>F36*50</f>
        <v>47.422340833333337</v>
      </c>
      <c r="H36" s="98">
        <f t="shared" si="14"/>
        <v>2371.1170416666669</v>
      </c>
      <c r="I36" s="95">
        <f t="shared" si="1"/>
        <v>2.4287537208120377E-2</v>
      </c>
      <c r="J36" s="95">
        <f>((E36-C36)/((E36+C36)/2))*100</f>
        <v>5.1035577532069016</v>
      </c>
      <c r="K36" s="102">
        <f t="shared" si="2"/>
        <v>2.5607695425115518</v>
      </c>
      <c r="L36" s="101">
        <v>0.52920144999999996</v>
      </c>
      <c r="M36" s="95">
        <v>0.4941875</v>
      </c>
      <c r="N36" s="96">
        <v>0.49654870000000001</v>
      </c>
      <c r="O36" s="97">
        <f t="shared" si="26"/>
        <v>0.50664588333333327</v>
      </c>
      <c r="P36" s="95">
        <f t="shared" si="15"/>
        <v>50.664588333333327</v>
      </c>
      <c r="Q36" s="98">
        <f t="shared" si="16"/>
        <v>2533.2294166666666</v>
      </c>
      <c r="R36" s="95">
        <f t="shared" si="3"/>
        <v>1.9569338443106151E-2</v>
      </c>
      <c r="S36" s="95">
        <f>((L36-M36)/((L36+M36)/2))*100</f>
        <v>6.8427453706628283</v>
      </c>
      <c r="T36" s="102">
        <f t="shared" si="17"/>
        <v>3.8625278694371747</v>
      </c>
      <c r="Z36" s="103" t="s">
        <v>96</v>
      </c>
      <c r="AA36" s="110">
        <v>0.20550044000000001</v>
      </c>
      <c r="AB36" s="105">
        <v>0.20078979999999999</v>
      </c>
      <c r="AC36" s="106">
        <v>0.2136556</v>
      </c>
      <c r="AD36" s="107">
        <f t="shared" si="4"/>
        <v>0.20664861333333331</v>
      </c>
      <c r="AE36" s="105">
        <f>AD36*50</f>
        <v>10.332430666666665</v>
      </c>
      <c r="AF36" s="79">
        <f>AE36*50</f>
        <v>516.62153333333322</v>
      </c>
      <c r="AG36" s="105">
        <f t="shared" si="5"/>
        <v>6.5092955772904793E-3</v>
      </c>
      <c r="AH36" s="143">
        <f>((AC36-AB36)/((AC36+AB36)/2))*100</f>
        <v>6.2086827360130004</v>
      </c>
      <c r="AI36" s="111">
        <f t="shared" si="19"/>
        <v>3.1499343123056427</v>
      </c>
      <c r="AJ36" s="110">
        <v>0.10501936000000001</v>
      </c>
      <c r="AK36" s="105">
        <v>0.11767052</v>
      </c>
      <c r="AL36" s="106">
        <v>0.1114639</v>
      </c>
      <c r="AM36" s="107">
        <f t="shared" si="27"/>
        <v>0.11138459333333334</v>
      </c>
      <c r="AN36" s="105">
        <f t="shared" si="20"/>
        <v>11.138459333333333</v>
      </c>
      <c r="AO36" s="108">
        <f t="shared" si="21"/>
        <v>556.92296666666664</v>
      </c>
      <c r="AP36" s="105">
        <f t="shared" si="6"/>
        <v>6.3259528528857457E-3</v>
      </c>
      <c r="AQ36" s="99">
        <f>((AK36-AJ36)/((AK36+AJ36)/2))*100</f>
        <v>11.362132845911088</v>
      </c>
      <c r="AR36" s="111">
        <f t="shared" si="22"/>
        <v>5.6793786856630009</v>
      </c>
      <c r="AZ36" s="112" t="s">
        <v>126</v>
      </c>
      <c r="BA36" s="119">
        <v>0.47545137999999998</v>
      </c>
      <c r="BB36" s="113">
        <v>0.44124463000000003</v>
      </c>
      <c r="BC36" s="114">
        <v>0.45041977999999999</v>
      </c>
      <c r="BD36" s="115">
        <f t="shared" si="7"/>
        <v>0.45570526333333333</v>
      </c>
      <c r="BE36" s="113">
        <f t="shared" si="28"/>
        <v>227.85263166666667</v>
      </c>
      <c r="BF36" s="116">
        <f t="shared" si="23"/>
        <v>34177.894749999999</v>
      </c>
      <c r="BG36" s="113">
        <f t="shared" si="8"/>
        <v>1.7705301097152588E-2</v>
      </c>
      <c r="BH36" s="120">
        <f>((BA36-BB36)/((BA36+BB36)/2))*100</f>
        <v>7.4630520100114657</v>
      </c>
      <c r="BI36" s="121">
        <f t="shared" si="24"/>
        <v>3.8852527108517823</v>
      </c>
      <c r="BJ36" s="119">
        <v>0.24031949</v>
      </c>
      <c r="BK36" s="113">
        <v>0.21236706</v>
      </c>
      <c r="BL36" s="114">
        <v>0.21232818000000001</v>
      </c>
      <c r="BM36" s="115">
        <f t="shared" si="9"/>
        <v>0.22167157666666668</v>
      </c>
      <c r="BN36" s="113">
        <f t="shared" si="10"/>
        <v>221.67157666666668</v>
      </c>
      <c r="BO36" s="116">
        <f t="shared" si="25"/>
        <v>33250.736499999999</v>
      </c>
      <c r="BP36" s="113">
        <f t="shared" si="11"/>
        <v>1.6149578374658368E-2</v>
      </c>
      <c r="BQ36" s="99">
        <f>((BJ36-BL36)/((BJ36+BL36)/2))*100</f>
        <v>12.367813580041179</v>
      </c>
      <c r="BR36" s="121">
        <f t="shared" si="12"/>
        <v>7.2853627052704688</v>
      </c>
    </row>
    <row r="40" spans="1:70">
      <c r="AZ40" t="s">
        <v>128</v>
      </c>
    </row>
    <row r="41" spans="1:70" ht="25" thickBot="1">
      <c r="A41" s="158" t="s">
        <v>54</v>
      </c>
    </row>
    <row r="42" spans="1:70" ht="22" thickBot="1">
      <c r="AZ42" s="182"/>
      <c r="BA42" s="205" t="s">
        <v>49</v>
      </c>
      <c r="BB42" s="206"/>
      <c r="BC42" s="207"/>
      <c r="BD42" s="205" t="s">
        <v>50</v>
      </c>
      <c r="BE42" s="207"/>
      <c r="BF42" s="205" t="s">
        <v>51</v>
      </c>
      <c r="BG42" s="207"/>
      <c r="BI42" s="157" t="s">
        <v>57</v>
      </c>
      <c r="BJ42" s="157"/>
      <c r="BM42" s="157" t="s">
        <v>64</v>
      </c>
    </row>
    <row r="43" spans="1:70" ht="22" thickBot="1">
      <c r="B43" s="162" t="s">
        <v>56</v>
      </c>
      <c r="K43" s="157" t="s">
        <v>57</v>
      </c>
      <c r="AZ43" s="178"/>
      <c r="BA43" s="23" t="s">
        <v>7</v>
      </c>
      <c r="BB43" s="24" t="s">
        <v>8</v>
      </c>
      <c r="BC43" s="25" t="s">
        <v>9</v>
      </c>
      <c r="BD43" s="23" t="s">
        <v>52</v>
      </c>
      <c r="BE43" s="26" t="s">
        <v>53</v>
      </c>
      <c r="BF43" s="23" t="s">
        <v>52</v>
      </c>
      <c r="BG43" s="26" t="s">
        <v>53</v>
      </c>
    </row>
    <row r="44" spans="1:70" ht="17" thickBot="1">
      <c r="B44" s="149"/>
      <c r="C44" s="211" t="s">
        <v>49</v>
      </c>
      <c r="D44" s="212"/>
      <c r="E44" s="213"/>
      <c r="F44" s="211" t="s">
        <v>50</v>
      </c>
      <c r="G44" s="213"/>
      <c r="H44" s="211" t="s">
        <v>51</v>
      </c>
      <c r="I44" s="213"/>
      <c r="AZ44" s="50" t="s">
        <v>105</v>
      </c>
      <c r="BA44" s="189">
        <v>0.44590797999999998</v>
      </c>
      <c r="BB44" s="52">
        <v>0.80724940000000001</v>
      </c>
      <c r="BC44" s="55">
        <v>0.85195975999999995</v>
      </c>
      <c r="BD44" s="186">
        <f>(AVERAGE(BA44:BC44)*500)*150</f>
        <v>52627.928499999995</v>
      </c>
      <c r="BE44" s="190">
        <f>((BC44-BA44)/((BC44+BA44)/2))*100</f>
        <v>62.572135431920039</v>
      </c>
      <c r="BF44" s="51">
        <f>((AVERAGE(BB44:BC44))*500)*150</f>
        <v>62220.343500000003</v>
      </c>
      <c r="BG44" s="183">
        <f>((BC44-BB44)/((BC44+BB44)/2))*100</f>
        <v>5.389357903496621</v>
      </c>
      <c r="BI44" s="161" t="s">
        <v>52</v>
      </c>
      <c r="BJ44">
        <v>2009.84</v>
      </c>
      <c r="BM44" s="161" t="s">
        <v>52</v>
      </c>
      <c r="BN44">
        <v>455.97</v>
      </c>
      <c r="BQ44" s="160" t="s">
        <v>58</v>
      </c>
      <c r="BR44" t="s">
        <v>129</v>
      </c>
    </row>
    <row r="45" spans="1:70" ht="17" thickBot="1">
      <c r="B45" s="29"/>
      <c r="C45" s="2" t="s">
        <v>7</v>
      </c>
      <c r="D45" s="3" t="s">
        <v>8</v>
      </c>
      <c r="E45" s="4" t="s">
        <v>9</v>
      </c>
      <c r="F45" s="2" t="s">
        <v>52</v>
      </c>
      <c r="G45" s="10" t="s">
        <v>53</v>
      </c>
      <c r="H45" s="2" t="s">
        <v>52</v>
      </c>
      <c r="I45" s="10" t="s">
        <v>53</v>
      </c>
      <c r="AZ45" s="70" t="s">
        <v>112</v>
      </c>
      <c r="BA45" s="90">
        <v>0.30390297999999999</v>
      </c>
      <c r="BB45" s="72">
        <v>0.47822025000000001</v>
      </c>
      <c r="BC45" s="76">
        <v>0.54546779999999995</v>
      </c>
      <c r="BD45" s="187">
        <f>(AVERAGE(BA45:BC45)*500)*150</f>
        <v>33189.775750000001</v>
      </c>
      <c r="BE45" s="191">
        <f>((BC45-BA45)/((BC45+BA45)/2))*100</f>
        <v>56.880887755521805</v>
      </c>
      <c r="BF45" s="71">
        <f>((AVERAGE(BB45:BC45))*500)*150</f>
        <v>38388.301875000005</v>
      </c>
      <c r="BG45" s="184">
        <f>((BC45-BB45)/((BC45+BB45)/2))*100</f>
        <v>13.138289540451298</v>
      </c>
      <c r="BI45" s="161" t="s">
        <v>52</v>
      </c>
      <c r="BJ45">
        <v>710.88</v>
      </c>
      <c r="BL45" s="160"/>
      <c r="BM45" s="161" t="s">
        <v>52</v>
      </c>
      <c r="BN45">
        <v>2486.9699999999998</v>
      </c>
      <c r="BQ45" s="160" t="s">
        <v>58</v>
      </c>
      <c r="BR45" t="s">
        <v>129</v>
      </c>
    </row>
    <row r="46" spans="1:70">
      <c r="B46" s="57" t="s">
        <v>24</v>
      </c>
      <c r="C46" s="153">
        <v>7.9939859999999998E-3</v>
      </c>
      <c r="D46" s="124">
        <v>0.37923237999999998</v>
      </c>
      <c r="E46" s="125">
        <v>0.41844853999999998</v>
      </c>
      <c r="F46" s="154">
        <f>(AVERAGE(C46:E46)*50)*50</f>
        <v>671.39575499999989</v>
      </c>
      <c r="G46" s="155">
        <f>((E46-C46)/((E46+C46)/2))*100</f>
        <v>192.50169904490247</v>
      </c>
      <c r="H46" s="156">
        <f>((AVERAGE(D46:E46))*50)*50</f>
        <v>997.10114999999996</v>
      </c>
      <c r="I46" s="155">
        <f>((E46-D46)/((E46+D46)/2))*100</f>
        <v>9.8325430674711409</v>
      </c>
      <c r="K46" s="161" t="s">
        <v>52</v>
      </c>
      <c r="L46">
        <v>611.99</v>
      </c>
      <c r="N46" s="160" t="s">
        <v>58</v>
      </c>
      <c r="O46" t="s">
        <v>61</v>
      </c>
      <c r="AZ46" s="70" t="s">
        <v>113</v>
      </c>
      <c r="BA46" s="71">
        <v>0.47296854999999999</v>
      </c>
      <c r="BB46" s="72">
        <v>0.42464772000000001</v>
      </c>
      <c r="BC46" s="92">
        <v>0.37808167999999998</v>
      </c>
      <c r="BD46" s="187">
        <f>(AVERAGE(BA46:BC46)*500)*150</f>
        <v>31892.448750000003</v>
      </c>
      <c r="BE46" s="191">
        <f>((BA46-BC46)/((BC46+BA46)/2))*100</f>
        <v>22.298770778782355</v>
      </c>
      <c r="BF46" s="71">
        <f>((AVERAGE(BA46,BB46))*500)*150</f>
        <v>33660.610124999999</v>
      </c>
      <c r="BG46" s="184">
        <f>((BA46-BB46)/((BA46+BB46)/2))*100</f>
        <v>10.766478196746586</v>
      </c>
      <c r="BI46" s="161" t="s">
        <v>52</v>
      </c>
      <c r="BJ46">
        <v>983.63</v>
      </c>
      <c r="BL46" s="160"/>
      <c r="BM46" s="161" t="s">
        <v>52</v>
      </c>
      <c r="BN46">
        <v>886.28</v>
      </c>
      <c r="BQ46" s="160" t="s">
        <v>58</v>
      </c>
      <c r="BR46" t="s">
        <v>129</v>
      </c>
    </row>
    <row r="47" spans="1:70" ht="17" thickBot="1">
      <c r="B47" s="93" t="s">
        <v>34</v>
      </c>
      <c r="C47" s="145">
        <v>0.64607049999999999</v>
      </c>
      <c r="D47" s="95">
        <v>1.1898685</v>
      </c>
      <c r="E47" s="96">
        <v>1.1484221999999999</v>
      </c>
      <c r="F47" s="150">
        <f>(AVERAGE(C47:E47)*50)*50</f>
        <v>2486.9676666666669</v>
      </c>
      <c r="G47" s="151">
        <f>((D47-C47)/((D47+C47)/2))*100</f>
        <v>59.239223089656036</v>
      </c>
      <c r="H47" s="152">
        <f>((AVERAGE(D47:E47))*50)*50</f>
        <v>2922.8633749999999</v>
      </c>
      <c r="I47" s="151">
        <f>((D47-E47)/((D47+E47)/2))*100</f>
        <v>3.5450083259536593</v>
      </c>
      <c r="K47" s="161" t="s">
        <v>52</v>
      </c>
      <c r="L47">
        <v>710.88</v>
      </c>
      <c r="N47" s="160" t="s">
        <v>58</v>
      </c>
      <c r="O47" t="s">
        <v>61</v>
      </c>
      <c r="AZ47" s="112" t="s">
        <v>118</v>
      </c>
      <c r="BA47" s="115">
        <v>0.70946989999999999</v>
      </c>
      <c r="BB47" s="113">
        <v>0.64343375000000003</v>
      </c>
      <c r="BC47" s="118">
        <v>0.84310733999999998</v>
      </c>
      <c r="BD47" s="188">
        <f>(AVERAGE(BA47:BC47)*500)*150</f>
        <v>54900.274749999997</v>
      </c>
      <c r="BE47" s="192">
        <f>((BC47-BB47)/((BC47+BB47)/2))*100</f>
        <v>26.864187117760729</v>
      </c>
      <c r="BF47" s="115">
        <f>((AVERAGE(BA47,BB47))*500)*150</f>
        <v>50733.886874999997</v>
      </c>
      <c r="BG47" s="185">
        <f>((BA47-BB47)/((BA47+BB47)/2))*100</f>
        <v>9.762136424127462</v>
      </c>
      <c r="BI47" s="161" t="s">
        <v>52</v>
      </c>
      <c r="BJ47">
        <v>1252.1500000000001</v>
      </c>
      <c r="BM47" s="161" t="s">
        <v>52</v>
      </c>
      <c r="BN47">
        <v>1885.73</v>
      </c>
      <c r="BQ47" s="160" t="s">
        <v>58</v>
      </c>
      <c r="BR47" t="s">
        <v>130</v>
      </c>
    </row>
    <row r="48" spans="1:70">
      <c r="C48" s="144"/>
      <c r="D48" s="144"/>
      <c r="E48" s="144"/>
      <c r="F48" s="146"/>
      <c r="G48" s="147"/>
      <c r="I48" s="147"/>
    </row>
    <row r="49" spans="2:15">
      <c r="C49" s="144"/>
      <c r="D49" s="144"/>
      <c r="E49" s="144"/>
    </row>
    <row r="50" spans="2:15">
      <c r="C50" s="144"/>
      <c r="D50" s="144"/>
      <c r="E50" s="144"/>
    </row>
    <row r="51" spans="2:15" ht="22" thickBot="1">
      <c r="B51" s="162" t="s">
        <v>59</v>
      </c>
      <c r="K51" s="157" t="s">
        <v>57</v>
      </c>
    </row>
    <row r="52" spans="2:15" ht="17" thickBot="1">
      <c r="B52" s="149"/>
      <c r="C52" s="211" t="s">
        <v>49</v>
      </c>
      <c r="D52" s="212"/>
      <c r="E52" s="213"/>
      <c r="F52" s="211" t="s">
        <v>50</v>
      </c>
      <c r="G52" s="213"/>
      <c r="H52" s="211" t="s">
        <v>51</v>
      </c>
      <c r="I52" s="213"/>
    </row>
    <row r="53" spans="2:15" ht="17" thickBot="1">
      <c r="B53" s="29"/>
      <c r="C53" s="2" t="s">
        <v>7</v>
      </c>
      <c r="D53" s="3" t="s">
        <v>8</v>
      </c>
      <c r="E53" s="10" t="s">
        <v>9</v>
      </c>
      <c r="F53" s="2" t="s">
        <v>52</v>
      </c>
      <c r="G53" s="10" t="s">
        <v>53</v>
      </c>
      <c r="H53" s="2" t="s">
        <v>52</v>
      </c>
      <c r="I53" s="10" t="s">
        <v>53</v>
      </c>
    </row>
    <row r="54" spans="2:15">
      <c r="B54" s="57" t="s">
        <v>41</v>
      </c>
      <c r="C54" s="30">
        <v>2.9936733E-2</v>
      </c>
      <c r="D54" s="31">
        <v>2.7217354999999999E-2</v>
      </c>
      <c r="E54" s="165">
        <v>3.8998004000000003E-2</v>
      </c>
      <c r="F54" s="164">
        <f>((AVERAGE(C54:E54))*100)*50</f>
        <v>160.25348666666665</v>
      </c>
      <c r="G54" s="163">
        <f>((E54-D54)/((E54+D54)/2))*100</f>
        <v>35.58282905330168</v>
      </c>
      <c r="H54" s="164">
        <f>((AVERAGE(C54,D54))*100)*50</f>
        <v>142.88522</v>
      </c>
      <c r="I54" s="155">
        <f>((C54-D54)/((C54+D54)/2))*100</f>
        <v>9.5159527346495363</v>
      </c>
      <c r="K54" s="161" t="s">
        <v>52</v>
      </c>
      <c r="L54">
        <v>583.6</v>
      </c>
      <c r="N54" s="160" t="s">
        <v>58</v>
      </c>
      <c r="O54" t="s">
        <v>60</v>
      </c>
    </row>
    <row r="55" spans="2:15" ht="17" thickBot="1">
      <c r="B55" s="93" t="s">
        <v>44</v>
      </c>
      <c r="C55" s="97">
        <v>8.9322600000000002E-2</v>
      </c>
      <c r="D55" s="148">
        <v>5.9509616000000001E-2</v>
      </c>
      <c r="E55" s="102">
        <v>7.9474719999999999E-2</v>
      </c>
      <c r="F55" s="164">
        <f>((AVERAGE(C55:E55))*100)*50</f>
        <v>380.51156000000003</v>
      </c>
      <c r="G55" s="163">
        <f>((C55-D55)/((C55+D55)/2))*100</f>
        <v>40.062541298182374</v>
      </c>
      <c r="H55" s="156">
        <f>((AVERAGE(C55,E55))*100)*50</f>
        <v>421.99330000000003</v>
      </c>
      <c r="I55" s="155">
        <f>((C55-E55)/((C55+E55)/2))*100</f>
        <v>11.668289520236462</v>
      </c>
      <c r="K55" s="161" t="s">
        <v>52</v>
      </c>
      <c r="L55">
        <v>570.99</v>
      </c>
      <c r="N55" s="160" t="s">
        <v>58</v>
      </c>
      <c r="O55" t="s">
        <v>60</v>
      </c>
    </row>
    <row r="56" spans="2:15">
      <c r="C56" s="144"/>
      <c r="D56" s="144"/>
      <c r="E56" s="144"/>
    </row>
    <row r="57" spans="2:15">
      <c r="C57" s="144"/>
      <c r="D57" s="144"/>
      <c r="E57" s="144"/>
    </row>
    <row r="58" spans="2:15">
      <c r="C58" s="144"/>
      <c r="D58" s="144"/>
      <c r="E58" s="144"/>
    </row>
    <row r="59" spans="2:15">
      <c r="C59" s="144"/>
      <c r="D59" s="144"/>
      <c r="E59" s="144"/>
    </row>
    <row r="60" spans="2:15" ht="22" thickBot="1">
      <c r="B60" s="162" t="s">
        <v>62</v>
      </c>
      <c r="K60" s="157" t="s">
        <v>64</v>
      </c>
    </row>
    <row r="61" spans="2:15" ht="17" thickBot="1">
      <c r="B61" s="166"/>
      <c r="C61" s="208" t="s">
        <v>49</v>
      </c>
      <c r="D61" s="209"/>
      <c r="E61" s="210"/>
      <c r="F61" s="208" t="s">
        <v>50</v>
      </c>
      <c r="G61" s="210"/>
      <c r="H61" s="208" t="s">
        <v>51</v>
      </c>
      <c r="I61" s="210"/>
    </row>
    <row r="62" spans="2:15" ht="17" thickBot="1">
      <c r="B62" s="36"/>
      <c r="C62" s="11" t="s">
        <v>7</v>
      </c>
      <c r="D62" s="12" t="s">
        <v>8</v>
      </c>
      <c r="E62" s="13" t="s">
        <v>9</v>
      </c>
      <c r="F62" s="17" t="s">
        <v>52</v>
      </c>
      <c r="G62" s="168" t="s">
        <v>53</v>
      </c>
      <c r="H62" s="17" t="s">
        <v>52</v>
      </c>
      <c r="I62" s="168" t="s">
        <v>53</v>
      </c>
    </row>
    <row r="63" spans="2:15">
      <c r="B63" s="127" t="s">
        <v>65</v>
      </c>
      <c r="C63" s="65">
        <v>0.15303106999999999</v>
      </c>
      <c r="D63" s="38">
        <v>0.1813834</v>
      </c>
      <c r="E63" s="39">
        <v>0.21851946</v>
      </c>
      <c r="F63" s="171">
        <f>(AVERAGE(C63:E63)*50)*50</f>
        <v>460.77827500000001</v>
      </c>
      <c r="G63" s="172">
        <f>((E63-C63)/((E63+C63)/2))*100</f>
        <v>35.251404432123948</v>
      </c>
      <c r="H63" s="45">
        <f>((AVERAGE(D63:E63))*50)*50</f>
        <v>499.87857499999996</v>
      </c>
      <c r="I63" s="172">
        <f>((E63-D63)/((E63+D63)/2))*100</f>
        <v>18.572540341421913</v>
      </c>
      <c r="K63" s="161" t="s">
        <v>52</v>
      </c>
      <c r="L63">
        <v>2984.78</v>
      </c>
      <c r="N63" s="160" t="s">
        <v>58</v>
      </c>
      <c r="O63" t="s">
        <v>61</v>
      </c>
    </row>
    <row r="64" spans="2:15">
      <c r="B64" s="127" t="s">
        <v>66</v>
      </c>
      <c r="C64" s="65">
        <v>0.19692554000000001</v>
      </c>
      <c r="D64" s="38">
        <v>0.36722577000000001</v>
      </c>
      <c r="E64" s="39">
        <v>0.38116643</v>
      </c>
      <c r="F64" s="169">
        <f>(AVERAGE(C64:E64)*50)*50</f>
        <v>787.7647833333333</v>
      </c>
      <c r="G64" s="173">
        <f>((E64-C64)/((E64+C64)/2))*100</f>
        <v>63.74103068755651</v>
      </c>
      <c r="H64" s="81">
        <f>((AVERAGE(D64:E64))*50)*50</f>
        <v>935.49025000000017</v>
      </c>
      <c r="I64" s="173">
        <f>((E64-D64)/((E64+D64)/2))*100</f>
        <v>3.7254958028691352</v>
      </c>
      <c r="K64" s="161" t="s">
        <v>52</v>
      </c>
      <c r="L64">
        <v>1454.15</v>
      </c>
      <c r="N64" s="160" t="s">
        <v>58</v>
      </c>
      <c r="O64" t="s">
        <v>61</v>
      </c>
    </row>
    <row r="65" spans="2:15">
      <c r="B65" s="64" t="s">
        <v>67</v>
      </c>
      <c r="C65" s="65">
        <v>0.24896894</v>
      </c>
      <c r="D65" s="38">
        <v>0.18354870000000001</v>
      </c>
      <c r="E65" s="39">
        <v>0.180884091</v>
      </c>
      <c r="F65" s="169">
        <f>(AVERAGE(C65:E65)*50)*50</f>
        <v>511.16810916666668</v>
      </c>
      <c r="G65" s="173">
        <f>((C65-E65)/((E65+C65)/2))*100</f>
        <v>31.678198867928884</v>
      </c>
      <c r="H65" s="81">
        <f>((AVERAGE(D65:E65))*50)*50</f>
        <v>455.54098875000005</v>
      </c>
      <c r="I65" s="173">
        <f>((D65-E65)/((D65+E65)/2))*100</f>
        <v>1.4623321862384286</v>
      </c>
      <c r="K65" s="161" t="s">
        <v>52</v>
      </c>
      <c r="L65">
        <v>1212.02</v>
      </c>
      <c r="N65" s="160" t="s">
        <v>58</v>
      </c>
      <c r="O65" t="s">
        <v>69</v>
      </c>
    </row>
    <row r="66" spans="2:15" ht="17" thickBot="1">
      <c r="B66" s="103" t="s">
        <v>68</v>
      </c>
      <c r="C66" s="104">
        <v>0.20250314</v>
      </c>
      <c r="D66" s="105">
        <v>0.33375004000000003</v>
      </c>
      <c r="E66" s="106">
        <v>0.31680793000000002</v>
      </c>
      <c r="F66" s="167">
        <f>(AVERAGE(C66:E66)*50)*50</f>
        <v>710.88425833333349</v>
      </c>
      <c r="G66" s="170">
        <f>((D66-C66)/((D66+C66)/2))*100</f>
        <v>48.949602499326915</v>
      </c>
      <c r="H66" s="110">
        <f>((AVERAGE(D66:E66))*50)*50</f>
        <v>813.19746250000003</v>
      </c>
      <c r="I66" s="170">
        <f>((D66-E66)/((D66+E66)/2))*100</f>
        <v>5.2084858786681254</v>
      </c>
      <c r="K66" s="161" t="s">
        <v>52</v>
      </c>
      <c r="L66">
        <v>2486.9699999999998</v>
      </c>
      <c r="N66" s="160" t="s">
        <v>58</v>
      </c>
      <c r="O66" t="s">
        <v>61</v>
      </c>
    </row>
    <row r="67" spans="2:15">
      <c r="C67" s="144"/>
      <c r="D67" s="144"/>
      <c r="E67" s="144"/>
      <c r="F67" s="146"/>
      <c r="G67" s="147"/>
      <c r="I67" s="147"/>
    </row>
    <row r="68" spans="2:15">
      <c r="C68" s="144"/>
      <c r="D68" s="144"/>
      <c r="E68" s="144"/>
    </row>
    <row r="69" spans="2:15">
      <c r="C69" s="144"/>
      <c r="D69" s="144"/>
      <c r="E69" s="144"/>
    </row>
    <row r="70" spans="2:15" ht="22" thickBot="1">
      <c r="B70" s="162" t="s">
        <v>63</v>
      </c>
      <c r="K70" s="157" t="s">
        <v>64</v>
      </c>
    </row>
    <row r="71" spans="2:15" ht="17" thickBot="1">
      <c r="B71" s="166"/>
      <c r="C71" s="208" t="s">
        <v>49</v>
      </c>
      <c r="D71" s="209"/>
      <c r="E71" s="210"/>
      <c r="F71" s="208" t="s">
        <v>50</v>
      </c>
      <c r="G71" s="210"/>
      <c r="H71" s="208" t="s">
        <v>51</v>
      </c>
      <c r="I71" s="210"/>
    </row>
    <row r="72" spans="2:15" ht="17" thickBot="1">
      <c r="B72" s="36"/>
      <c r="C72" s="17" t="s">
        <v>7</v>
      </c>
      <c r="D72" s="12" t="s">
        <v>8</v>
      </c>
      <c r="E72" s="13" t="s">
        <v>9</v>
      </c>
      <c r="F72" s="17" t="s">
        <v>52</v>
      </c>
      <c r="G72" s="168" t="s">
        <v>53</v>
      </c>
      <c r="H72" s="17" t="s">
        <v>52</v>
      </c>
      <c r="I72" s="168" t="s">
        <v>53</v>
      </c>
    </row>
    <row r="73" spans="2:15">
      <c r="B73" s="181" t="s">
        <v>70</v>
      </c>
      <c r="C73" s="38">
        <v>0.18021487999999999</v>
      </c>
      <c r="D73" s="45">
        <v>0.17822266</v>
      </c>
      <c r="E73" s="49">
        <v>0.13148457999999999</v>
      </c>
      <c r="F73" s="171">
        <f>(AVERAGE(C73:E73)*100)*50</f>
        <v>816.53686666666681</v>
      </c>
      <c r="G73" s="172">
        <f>((C73-E73)/((C73+E73)/2))*100</f>
        <v>31.267490806689242</v>
      </c>
      <c r="H73" s="45">
        <f>((AVERAGE(C73,D73))*100)*50</f>
        <v>896.09384999999997</v>
      </c>
      <c r="I73" s="172">
        <f>((C73-D73)/((C73+D73)/2))*100</f>
        <v>1.1116134766464412</v>
      </c>
      <c r="K73" s="161" t="s">
        <v>52</v>
      </c>
      <c r="L73">
        <v>2799.31</v>
      </c>
      <c r="N73" s="160" t="s">
        <v>58</v>
      </c>
      <c r="O73" t="s">
        <v>61</v>
      </c>
    </row>
    <row r="74" spans="2:15">
      <c r="B74" s="64" t="s">
        <v>65</v>
      </c>
      <c r="C74" s="69">
        <v>0.12964282999999999</v>
      </c>
      <c r="D74" s="38">
        <v>8.5274890000000006E-2</v>
      </c>
      <c r="E74" s="84">
        <v>9.6042799999999998E-2</v>
      </c>
      <c r="F74" s="169">
        <f>(AVERAGE(C74:E74)*100)*50</f>
        <v>518.26753333333329</v>
      </c>
      <c r="G74" s="173">
        <f>((C74-D74)/((C74+D74)/2))*100</f>
        <v>41.288303263220904</v>
      </c>
      <c r="H74" s="81">
        <f>((AVERAGE(D74:E74))*100)*50</f>
        <v>453.29422500000004</v>
      </c>
      <c r="I74" s="173">
        <f>((E74-D74)/((E74+D74)/2))*100</f>
        <v>11.877395967266063</v>
      </c>
      <c r="K74" s="161" t="s">
        <v>52</v>
      </c>
      <c r="L74">
        <v>2775.68</v>
      </c>
      <c r="N74" s="160" t="s">
        <v>58</v>
      </c>
      <c r="O74" t="s">
        <v>69</v>
      </c>
    </row>
    <row r="75" spans="2:15">
      <c r="B75" s="64" t="s">
        <v>91</v>
      </c>
      <c r="C75" s="81">
        <v>7.3258920000000005E-2</v>
      </c>
      <c r="D75" s="38">
        <v>7.0430989999999999E-2</v>
      </c>
      <c r="E75" s="68">
        <v>5.3656887E-2</v>
      </c>
      <c r="F75" s="169">
        <f>(AVERAGE(C75:E75)*100)*50</f>
        <v>328.91132833333336</v>
      </c>
      <c r="G75" s="173">
        <f>((C75-E75)/((C75+E75)/2))*100</f>
        <v>30.889821312801498</v>
      </c>
      <c r="H75" s="81">
        <f>((AVERAGE(C75,D75))*100)*50</f>
        <v>359.22477500000002</v>
      </c>
      <c r="I75" s="173">
        <f>((C75-D75)/((C75+D75)/2))*100</f>
        <v>3.9361566862976058</v>
      </c>
      <c r="K75" s="161" t="s">
        <v>52</v>
      </c>
      <c r="L75">
        <v>800.03</v>
      </c>
      <c r="N75" s="160" t="s">
        <v>58</v>
      </c>
      <c r="O75" t="s">
        <v>61</v>
      </c>
    </row>
    <row r="76" spans="2:15" ht="17" thickBot="1">
      <c r="B76" s="103" t="s">
        <v>92</v>
      </c>
      <c r="C76" s="110">
        <v>0.13438882999999999</v>
      </c>
      <c r="D76" s="180">
        <v>9.7175344999999996E-2</v>
      </c>
      <c r="E76" s="111">
        <v>0.11102789</v>
      </c>
      <c r="F76" s="167">
        <f>(AVERAGE(C76:E76)*100)*50</f>
        <v>570.98677499999997</v>
      </c>
      <c r="G76" s="170">
        <f>((C76-D76)/((C76+D76)/2))*100</f>
        <v>32.140969128752317</v>
      </c>
      <c r="H76" s="110">
        <f>((AVERAGE(C76,E76))*100)*50</f>
        <v>613.54179999999997</v>
      </c>
      <c r="I76" s="170">
        <f>((C76-E76)/((C76+E76)/2))*100</f>
        <v>19.037773791451524</v>
      </c>
      <c r="K76" s="161" t="s">
        <v>52</v>
      </c>
      <c r="L76">
        <v>380.51</v>
      </c>
      <c r="N76" s="160" t="s">
        <v>58</v>
      </c>
      <c r="O76" t="s">
        <v>127</v>
      </c>
    </row>
    <row r="77" spans="2:15">
      <c r="C77" s="144"/>
      <c r="D77" s="144"/>
      <c r="E77" s="144"/>
    </row>
    <row r="80" spans="2:15" ht="21">
      <c r="B80" s="162"/>
    </row>
    <row r="81" spans="2:9">
      <c r="C81" s="179"/>
      <c r="D81" s="179"/>
      <c r="E81" s="179"/>
      <c r="F81" s="179"/>
      <c r="G81" s="179"/>
      <c r="H81" s="179"/>
      <c r="I81" s="179"/>
    </row>
    <row r="82" spans="2:9">
      <c r="C82" s="161"/>
      <c r="D82" s="161"/>
      <c r="E82" s="161"/>
      <c r="F82" s="161"/>
      <c r="G82" s="161"/>
      <c r="H82" s="161"/>
      <c r="I82" s="161"/>
    </row>
    <row r="83" spans="2:9">
      <c r="F83" s="146"/>
      <c r="G83" s="146"/>
      <c r="I83" s="146"/>
    </row>
    <row r="84" spans="2:9">
      <c r="F84" s="146"/>
      <c r="G84" s="146"/>
      <c r="I84" s="146"/>
    </row>
    <row r="85" spans="2:9">
      <c r="F85" s="146"/>
      <c r="G85" s="146"/>
      <c r="I85" s="146"/>
    </row>
    <row r="86" spans="2:9">
      <c r="F86" s="146"/>
      <c r="G86" s="146"/>
      <c r="I86" s="146"/>
    </row>
    <row r="87" spans="2:9">
      <c r="C87" s="144"/>
      <c r="D87" s="144"/>
      <c r="E87" s="144"/>
      <c r="F87" s="146"/>
      <c r="G87" s="147"/>
      <c r="I87" s="147"/>
    </row>
    <row r="88" spans="2:9">
      <c r="C88" s="144"/>
      <c r="D88" s="144"/>
      <c r="E88" s="144"/>
    </row>
    <row r="89" spans="2:9">
      <c r="C89" s="144"/>
      <c r="D89" s="144"/>
      <c r="E89" s="144"/>
    </row>
    <row r="90" spans="2:9" ht="21">
      <c r="B90" s="162"/>
    </row>
    <row r="91" spans="2:9">
      <c r="C91" s="179"/>
      <c r="D91" s="179"/>
      <c r="E91" s="179"/>
      <c r="F91" s="179"/>
      <c r="G91" s="179"/>
      <c r="H91" s="179"/>
      <c r="I91" s="179"/>
    </row>
    <row r="92" spans="2:9">
      <c r="C92" s="161"/>
      <c r="D92" s="161"/>
      <c r="E92" s="161"/>
      <c r="F92" s="161"/>
      <c r="G92" s="161"/>
      <c r="H92" s="161"/>
      <c r="I92" s="161"/>
    </row>
    <row r="93" spans="2:9">
      <c r="F93" s="146"/>
      <c r="G93" s="146"/>
      <c r="I93" s="146"/>
    </row>
    <row r="94" spans="2:9">
      <c r="F94" s="146"/>
      <c r="G94" s="146"/>
      <c r="I94" s="146"/>
    </row>
    <row r="95" spans="2:9">
      <c r="F95" s="146"/>
      <c r="G95" s="146"/>
      <c r="I95" s="146"/>
    </row>
    <row r="96" spans="2:9">
      <c r="F96" s="146"/>
      <c r="G96" s="146"/>
      <c r="I96" s="146"/>
    </row>
  </sheetData>
  <mergeCells count="21">
    <mergeCell ref="BA42:BC42"/>
    <mergeCell ref="BD42:BE42"/>
    <mergeCell ref="BF42:BG42"/>
    <mergeCell ref="C71:E71"/>
    <mergeCell ref="F71:G71"/>
    <mergeCell ref="H71:I71"/>
    <mergeCell ref="C52:E52"/>
    <mergeCell ref="F52:G52"/>
    <mergeCell ref="H52:I52"/>
    <mergeCell ref="C61:E61"/>
    <mergeCell ref="F61:G61"/>
    <mergeCell ref="H61:I61"/>
    <mergeCell ref="C44:E44"/>
    <mergeCell ref="H44:I44"/>
    <mergeCell ref="F44:G44"/>
    <mergeCell ref="BJ5:BR5"/>
    <mergeCell ref="B5:K5"/>
    <mergeCell ref="L5:T5"/>
    <mergeCell ref="Z5:AI5"/>
    <mergeCell ref="AJ5:AR5"/>
    <mergeCell ref="AZ5:BI5"/>
  </mergeCells>
  <phoneticPr fontId="5" type="noConversion"/>
  <pageMargins left="0.7" right="0.7" top="0.75" bottom="0.75" header="0.3" footer="0.3"/>
  <ignoredErrors>
    <ignoredError sqref="BF44:BF4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Nybakk Vedvik</dc:creator>
  <cp:lastModifiedBy>Celine Nybakk Vedvik</cp:lastModifiedBy>
  <dcterms:created xsi:type="dcterms:W3CDTF">2023-05-09T20:42:48Z</dcterms:created>
  <dcterms:modified xsi:type="dcterms:W3CDTF">2023-05-22T10:33:01Z</dcterms:modified>
</cp:coreProperties>
</file>