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huse/Documents/BYGG/BYG350/Ferdig/Vedlegg/"/>
    </mc:Choice>
  </mc:AlternateContent>
  <xr:revisionPtr revIDLastSave="0" documentId="13_ncr:1_{88609763-F98B-AB44-81FA-7F5ED6C1C734}" xr6:coauthVersionLast="47" xr6:coauthVersionMax="47" xr10:uidLastSave="{00000000-0000-0000-0000-000000000000}"/>
  <bookViews>
    <workbookView xWindow="0" yWindow="500" windowWidth="33600" windowHeight="19080" xr2:uid="{47D71814-7B49-45AB-B7EB-C36F6D65570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1" l="1"/>
  <c r="D108" i="1"/>
  <c r="F107" i="1"/>
  <c r="D107" i="1"/>
  <c r="F106" i="1"/>
  <c r="D106" i="1"/>
  <c r="F105" i="1"/>
  <c r="D105" i="1"/>
  <c r="F104" i="1"/>
  <c r="D104" i="1"/>
  <c r="I90" i="1" s="1"/>
  <c r="F103" i="1"/>
  <c r="D103" i="1"/>
  <c r="I89" i="1" s="1"/>
  <c r="F102" i="1"/>
  <c r="D102" i="1"/>
  <c r="F101" i="1"/>
  <c r="D101" i="1"/>
  <c r="F100" i="1"/>
  <c r="D100" i="1"/>
  <c r="F99" i="1"/>
  <c r="D99" i="1"/>
  <c r="F98" i="1"/>
  <c r="D98" i="1"/>
  <c r="I84" i="1" s="1"/>
  <c r="J95" i="1"/>
  <c r="J94" i="1"/>
  <c r="I94" i="1"/>
  <c r="D94" i="1"/>
  <c r="J93" i="1"/>
  <c r="D93" i="1"/>
  <c r="I93" i="1" s="1"/>
  <c r="J92" i="1"/>
  <c r="D92" i="1"/>
  <c r="I92" i="1" s="1"/>
  <c r="J91" i="1"/>
  <c r="D91" i="1"/>
  <c r="I91" i="1" s="1"/>
  <c r="J90" i="1"/>
  <c r="D90" i="1"/>
  <c r="J89" i="1"/>
  <c r="D89" i="1"/>
  <c r="J88" i="1"/>
  <c r="I88" i="1"/>
  <c r="D88" i="1"/>
  <c r="J87" i="1"/>
  <c r="D87" i="1"/>
  <c r="I87" i="1" s="1"/>
  <c r="J86" i="1"/>
  <c r="I86" i="1"/>
  <c r="D86" i="1"/>
  <c r="J85" i="1"/>
  <c r="I85" i="1"/>
  <c r="D85" i="1"/>
  <c r="J84" i="1"/>
  <c r="D84" i="1"/>
  <c r="F73" i="1"/>
  <c r="D73" i="1"/>
  <c r="F72" i="1"/>
  <c r="D72" i="1"/>
  <c r="F71" i="1"/>
  <c r="D71" i="1"/>
  <c r="F70" i="1"/>
  <c r="D70" i="1"/>
  <c r="F69" i="1"/>
  <c r="D69" i="1"/>
  <c r="I55" i="1" s="1"/>
  <c r="F68" i="1"/>
  <c r="D68" i="1"/>
  <c r="F67" i="1"/>
  <c r="D67" i="1"/>
  <c r="F66" i="1"/>
  <c r="D66" i="1"/>
  <c r="F65" i="1"/>
  <c r="D65" i="1"/>
  <c r="F64" i="1"/>
  <c r="D64" i="1"/>
  <c r="F63" i="1"/>
  <c r="D63" i="1"/>
  <c r="J60" i="1"/>
  <c r="J59" i="1"/>
  <c r="D59" i="1"/>
  <c r="I59" i="1" s="1"/>
  <c r="J58" i="1"/>
  <c r="D58" i="1"/>
  <c r="I58" i="1" s="1"/>
  <c r="J57" i="1"/>
  <c r="D57" i="1"/>
  <c r="I57" i="1" s="1"/>
  <c r="J56" i="1"/>
  <c r="I56" i="1"/>
  <c r="D56" i="1"/>
  <c r="J55" i="1"/>
  <c r="D55" i="1"/>
  <c r="J54" i="1"/>
  <c r="D54" i="1"/>
  <c r="I54" i="1" s="1"/>
  <c r="J53" i="1"/>
  <c r="D53" i="1"/>
  <c r="I53" i="1" s="1"/>
  <c r="J52" i="1"/>
  <c r="I52" i="1"/>
  <c r="D52" i="1"/>
  <c r="J51" i="1"/>
  <c r="D51" i="1"/>
  <c r="I51" i="1" s="1"/>
  <c r="J50" i="1"/>
  <c r="D50" i="1"/>
  <c r="I50" i="1" s="1"/>
  <c r="J49" i="1"/>
  <c r="D49" i="1"/>
  <c r="I49" i="1" s="1"/>
  <c r="I60" i="1" s="1"/>
  <c r="F38" i="1"/>
  <c r="D38" i="1"/>
  <c r="F37" i="1"/>
  <c r="D37" i="1"/>
  <c r="F36" i="1"/>
  <c r="D36" i="1"/>
  <c r="I22" i="1" s="1"/>
  <c r="F35" i="1"/>
  <c r="D35" i="1"/>
  <c r="F34" i="1"/>
  <c r="D34" i="1"/>
  <c r="F33" i="1"/>
  <c r="D33" i="1"/>
  <c r="F32" i="1"/>
  <c r="D32" i="1"/>
  <c r="F31" i="1"/>
  <c r="D31" i="1"/>
  <c r="F30" i="1"/>
  <c r="D30" i="1"/>
  <c r="I16" i="1" s="1"/>
  <c r="F29" i="1"/>
  <c r="D29" i="1"/>
  <c r="F28" i="1"/>
  <c r="D28" i="1"/>
  <c r="J25" i="1"/>
  <c r="J24" i="1"/>
  <c r="I24" i="1"/>
  <c r="D24" i="1"/>
  <c r="J23" i="1"/>
  <c r="D23" i="1"/>
  <c r="I23" i="1" s="1"/>
  <c r="J22" i="1"/>
  <c r="D22" i="1"/>
  <c r="J21" i="1"/>
  <c r="D21" i="1"/>
  <c r="I21" i="1" s="1"/>
  <c r="J20" i="1"/>
  <c r="I20" i="1"/>
  <c r="D20" i="1"/>
  <c r="J19" i="1"/>
  <c r="D19" i="1"/>
  <c r="I19" i="1" s="1"/>
  <c r="J18" i="1"/>
  <c r="I18" i="1"/>
  <c r="D18" i="1"/>
  <c r="J17" i="1"/>
  <c r="D17" i="1"/>
  <c r="I17" i="1" s="1"/>
  <c r="J16" i="1"/>
  <c r="D16" i="1"/>
  <c r="J15" i="1"/>
  <c r="D15" i="1"/>
  <c r="I15" i="1" s="1"/>
  <c r="I25" i="1" s="1"/>
  <c r="J14" i="1"/>
  <c r="I14" i="1"/>
  <c r="D14" i="1"/>
  <c r="I95" i="1" l="1"/>
</calcChain>
</file>

<file path=xl/sharedStrings.xml><?xml version="1.0" encoding="utf-8"?>
<sst xmlns="http://schemas.openxmlformats.org/spreadsheetml/2006/main" count="268" uniqueCount="56">
  <si>
    <t xml:space="preserve">Ending i kapasitet og strømningshastighet </t>
  </si>
  <si>
    <t>CASE 1</t>
  </si>
  <si>
    <t>Felles for alle ledninger: ledningslengde på 500 meter, vanntemperatur på 10 grader, kotehøyde fra 40 til 20 meter og driftstrykk på 6 til 4 bar.</t>
  </si>
  <si>
    <t>Case 1, eldre støpejernsledning som ikke er rensket og sterkt korrodert med mye rustknoller, praktisk ruhet 2,5 mm.</t>
  </si>
  <si>
    <t>Case 1, gammel ledning, (Ruhet = 2,5mm)</t>
  </si>
  <si>
    <t>Prosentnedgang i mengde</t>
  </si>
  <si>
    <t>Q (l/s)</t>
  </si>
  <si>
    <r>
      <t>Q(m</t>
    </r>
    <r>
      <rPr>
        <b/>
        <vertAlign val="superscript"/>
        <sz val="12"/>
        <color theme="1"/>
        <rFont val="Century Gothic (Brødtekst)"/>
      </rPr>
      <t>3</t>
    </r>
    <r>
      <rPr>
        <b/>
        <sz val="12"/>
        <color theme="1"/>
        <rFont val="Calibri"/>
        <family val="2"/>
        <scheme val="minor"/>
      </rPr>
      <t>/s)</t>
    </r>
  </si>
  <si>
    <t>V (m/s)</t>
  </si>
  <si>
    <t>Gammel</t>
  </si>
  <si>
    <t>Ny</t>
  </si>
  <si>
    <t>Q (%)</t>
  </si>
  <si>
    <t>V (%)</t>
  </si>
  <si>
    <t>DN150</t>
  </si>
  <si>
    <t>DN132</t>
  </si>
  <si>
    <t>DN175</t>
  </si>
  <si>
    <t>DN157</t>
  </si>
  <si>
    <t>DN200</t>
  </si>
  <si>
    <t>DN182</t>
  </si>
  <si>
    <t>DN225</t>
  </si>
  <si>
    <t>DN207</t>
  </si>
  <si>
    <t>DN250</t>
  </si>
  <si>
    <t>DN232</t>
  </si>
  <si>
    <t>DN275</t>
  </si>
  <si>
    <t>DN257</t>
  </si>
  <si>
    <t>DN300</t>
  </si>
  <si>
    <t>DN282</t>
  </si>
  <si>
    <t>DN325</t>
  </si>
  <si>
    <t>DN307</t>
  </si>
  <si>
    <t>DN350</t>
  </si>
  <si>
    <t>DN332</t>
  </si>
  <si>
    <t>DN375</t>
  </si>
  <si>
    <t>DN357</t>
  </si>
  <si>
    <t>DN400</t>
  </si>
  <si>
    <t>DN382</t>
  </si>
  <si>
    <t>Middelverdi</t>
  </si>
  <si>
    <t>Case 1, strømpet ledning, (Ruhet = 0,5mm)</t>
  </si>
  <si>
    <t>DN (mm)</t>
  </si>
  <si>
    <t>CASE 2</t>
  </si>
  <si>
    <t>Case 2, eldre støpejernsledning som er lite korrodert med mindre rustknoller, praktisk ruhet 1,5 mm.</t>
  </si>
  <si>
    <t>Case 2, gammel ledning, (Ruhet = 1,5mm)</t>
  </si>
  <si>
    <t>CASE 3</t>
  </si>
  <si>
    <t>Case 3, relatvit nytt plastrør, praktisk ruhet 0,5 mm.</t>
  </si>
  <si>
    <t>INDRE DIAMETER</t>
  </si>
  <si>
    <t>Prosentnedgang i vannmengde    (%)</t>
  </si>
  <si>
    <t>Prosentnedgang i strømningshastighet (%)</t>
  </si>
  <si>
    <t>CASE</t>
  </si>
  <si>
    <t>Nr. 1</t>
  </si>
  <si>
    <t>Nr. 2</t>
  </si>
  <si>
    <t>Nr. 3</t>
  </si>
  <si>
    <t>Støpejernrør</t>
  </si>
  <si>
    <t>Strømpe</t>
  </si>
  <si>
    <r>
      <t>Vannmengde (m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</si>
  <si>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Strømningshastighet (m/s)</t>
  </si>
  <si>
    <t>Plastrør</t>
  </si>
  <si>
    <r>
      <rPr>
        <sz val="22"/>
        <color theme="1"/>
        <rFont val="Calibri Light"/>
        <family val="2"/>
        <scheme val="major"/>
      </rPr>
      <t>Beregning for kapasitet og strømningshastighet</t>
    </r>
    <r>
      <rPr>
        <sz val="11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              </t>
    </r>
    <r>
      <rPr>
        <b/>
        <sz val="11"/>
        <color theme="1"/>
        <rFont val="Calibri Light"/>
        <family val="2"/>
        <scheme val="major"/>
      </rPr>
      <t>Vedlegg BYG350_colebrook_white.xlsx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</si>
</sst>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24"/>
      <color theme="1"/>
      <name val="Lato Light"/>
      <family val="2"/>
    </font>
    <font>
      <b/>
      <sz val="24"/>
      <color theme="1"/>
      <name val="Lato Light"/>
      <family val="2"/>
    </font>
    <font>
      <b/>
      <sz val="20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entury Gothic (Brødtekst)"/>
    </font>
    <font>
      <b/>
      <sz val="12"/>
      <color theme="1"/>
      <name val="Calibri"/>
      <family val="1"/>
      <scheme val="minor"/>
    </font>
    <font>
      <sz val="11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4" xfId="0" applyBorder="1"/>
    <xf numFmtId="0" fontId="0" fillId="0" borderId="5" xfId="0" applyBorder="1"/>
    <xf numFmtId="0" fontId="0" fillId="4" borderId="9" xfId="0" applyFill="1" applyBorder="1"/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indent="2"/>
    </xf>
    <xf numFmtId="0" fontId="6" fillId="4" borderId="13" xfId="0" applyFont="1" applyFill="1" applyBorder="1" applyAlignment="1">
      <alignment horizontal="left" vertical="center" indent="2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 vertical="center" indent="2"/>
    </xf>
    <xf numFmtId="164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 indent="2"/>
    </xf>
    <xf numFmtId="164" fontId="0" fillId="0" borderId="18" xfId="0" applyNumberFormat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 indent="2"/>
    </xf>
    <xf numFmtId="164" fontId="0" fillId="0" borderId="2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8" fillId="4" borderId="23" xfId="0" applyFont="1" applyFill="1" applyBorder="1" applyAlignment="1">
      <alignment horizontal="left" vertical="center" indent="2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 indent="2"/>
    </xf>
    <xf numFmtId="164" fontId="6" fillId="0" borderId="27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8" fillId="4" borderId="6" xfId="0" applyFont="1" applyFill="1" applyBorder="1" applyAlignment="1">
      <alignment horizontal="left" vertical="center" indent="2"/>
    </xf>
    <xf numFmtId="0" fontId="6" fillId="4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 indent="2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 indent="2"/>
    </xf>
    <xf numFmtId="165" fontId="0" fillId="0" borderId="42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3" borderId="6" xfId="2" applyFont="1" applyBorder="1" applyAlignment="1">
      <alignment horizontal="center" vertical="center"/>
    </xf>
    <xf numFmtId="0" fontId="5" fillId="3" borderId="7" xfId="2" applyFont="1" applyBorder="1" applyAlignment="1">
      <alignment horizontal="center" vertical="center"/>
    </xf>
    <xf numFmtId="0" fontId="5" fillId="3" borderId="8" xfId="2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3">
    <cellStyle name="God" xfId="1" builtinId="26"/>
    <cellStyle name="Normal" xfId="0" builtinId="0"/>
    <cellStyle name="Nøytral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Gammel ledning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'Ark1'!$B$84:$B$94</c:f>
              <c:strCache>
                <c:ptCount val="11"/>
                <c:pt idx="0">
                  <c:v>DN150</c:v>
                </c:pt>
                <c:pt idx="1">
                  <c:v>DN175</c:v>
                </c:pt>
                <c:pt idx="2">
                  <c:v>DN200</c:v>
                </c:pt>
                <c:pt idx="3">
                  <c:v>DN225</c:v>
                </c:pt>
                <c:pt idx="4">
                  <c:v>DN250</c:v>
                </c:pt>
                <c:pt idx="5">
                  <c:v>DN275</c:v>
                </c:pt>
                <c:pt idx="6">
                  <c:v>DN300</c:v>
                </c:pt>
                <c:pt idx="7">
                  <c:v>DN325</c:v>
                </c:pt>
                <c:pt idx="8">
                  <c:v>DN350</c:v>
                </c:pt>
                <c:pt idx="9">
                  <c:v>DN375</c:v>
                </c:pt>
                <c:pt idx="10">
                  <c:v>DN400</c:v>
                </c:pt>
              </c:strCache>
            </c:strRef>
          </c:cat>
          <c:val>
            <c:numRef>
              <c:f>'Ark1'!$D$84:$D$94</c:f>
              <c:numCache>
                <c:formatCode>0.000</c:formatCode>
                <c:ptCount val="11"/>
                <c:pt idx="0">
                  <c:v>5.21E-2</c:v>
                </c:pt>
                <c:pt idx="1">
                  <c:v>7.8400000000000011E-2</c:v>
                </c:pt>
                <c:pt idx="2">
                  <c:v>0.111</c:v>
                </c:pt>
                <c:pt idx="3">
                  <c:v>0.152</c:v>
                </c:pt>
                <c:pt idx="4">
                  <c:v>0.20100000000000001</c:v>
                </c:pt>
                <c:pt idx="5">
                  <c:v>0.25800000000000001</c:v>
                </c:pt>
                <c:pt idx="6">
                  <c:v>0.32500000000000001</c:v>
                </c:pt>
                <c:pt idx="7">
                  <c:v>0.40100000000000002</c:v>
                </c:pt>
                <c:pt idx="8">
                  <c:v>0.48699999999999999</c:v>
                </c:pt>
                <c:pt idx="9">
                  <c:v>0.58399999999999996</c:v>
                </c:pt>
                <c:pt idx="10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F-4DAB-B653-CEFD19EFCAF4}"/>
            </c:ext>
          </c:extLst>
        </c:ser>
        <c:ser>
          <c:idx val="1"/>
          <c:order val="1"/>
          <c:tx>
            <c:v>Strømpet ledning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'Ark1'!$B$84:$B$94</c:f>
              <c:strCache>
                <c:ptCount val="11"/>
                <c:pt idx="0">
                  <c:v>DN150</c:v>
                </c:pt>
                <c:pt idx="1">
                  <c:v>DN175</c:v>
                </c:pt>
                <c:pt idx="2">
                  <c:v>DN200</c:v>
                </c:pt>
                <c:pt idx="3">
                  <c:v>DN225</c:v>
                </c:pt>
                <c:pt idx="4">
                  <c:v>DN250</c:v>
                </c:pt>
                <c:pt idx="5">
                  <c:v>DN275</c:v>
                </c:pt>
                <c:pt idx="6">
                  <c:v>DN300</c:v>
                </c:pt>
                <c:pt idx="7">
                  <c:v>DN325</c:v>
                </c:pt>
                <c:pt idx="8">
                  <c:v>DN350</c:v>
                </c:pt>
                <c:pt idx="9">
                  <c:v>DN375</c:v>
                </c:pt>
                <c:pt idx="10">
                  <c:v>DN400</c:v>
                </c:pt>
              </c:strCache>
            </c:strRef>
          </c:cat>
          <c:val>
            <c:numRef>
              <c:f>'Ark1'!$D$98:$D$108</c:f>
              <c:numCache>
                <c:formatCode>0.000</c:formatCode>
                <c:ptCount val="11"/>
                <c:pt idx="0">
                  <c:v>3.7100000000000001E-2</c:v>
                </c:pt>
                <c:pt idx="1">
                  <c:v>5.8799999999999998E-2</c:v>
                </c:pt>
                <c:pt idx="2">
                  <c:v>8.6900000000000005E-2</c:v>
                </c:pt>
                <c:pt idx="3">
                  <c:v>0.122</c:v>
                </c:pt>
                <c:pt idx="4">
                  <c:v>0.16500000000000001</c:v>
                </c:pt>
                <c:pt idx="5">
                  <c:v>0.216</c:v>
                </c:pt>
                <c:pt idx="6">
                  <c:v>0.27600000000000002</c:v>
                </c:pt>
                <c:pt idx="7">
                  <c:v>0.34499999999999997</c:v>
                </c:pt>
                <c:pt idx="8">
                  <c:v>0.42399999999999999</c:v>
                </c:pt>
                <c:pt idx="9">
                  <c:v>0.51300000000000001</c:v>
                </c:pt>
                <c:pt idx="10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F-4DAB-B653-CEFD19EF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962136"/>
        <c:axId val="774960496"/>
      </c:lineChart>
      <c:catAx>
        <c:axId val="774962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600"/>
                  <a:t>INDRE</a:t>
                </a:r>
                <a:r>
                  <a:rPr lang="nb-NO" sz="1600" baseline="0"/>
                  <a:t> DIAMETER</a:t>
                </a:r>
                <a:r>
                  <a:rPr lang="nb-NO" sz="1600"/>
                  <a:t> (mm)</a:t>
                </a:r>
              </a:p>
            </c:rich>
          </c:tx>
          <c:layout>
            <c:manualLayout>
              <c:xMode val="edge"/>
              <c:yMode val="edge"/>
              <c:x val="0.44671093918863525"/>
              <c:y val="0.93684304129116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4960496"/>
        <c:crosses val="autoZero"/>
        <c:auto val="1"/>
        <c:lblAlgn val="ctr"/>
        <c:lblOffset val="100"/>
        <c:noMultiLvlLbl val="0"/>
      </c:catAx>
      <c:valAx>
        <c:axId val="77496049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600"/>
                  <a:t>VANNMENGDE (m</a:t>
                </a:r>
                <a:r>
                  <a:rPr lang="nb-NO" sz="1600" baseline="30000"/>
                  <a:t>3</a:t>
                </a:r>
                <a:r>
                  <a:rPr lang="nb-NO" sz="1600"/>
                  <a:t>/s)</a:t>
                </a:r>
              </a:p>
            </c:rich>
          </c:tx>
          <c:layout>
            <c:manualLayout>
              <c:xMode val="edge"/>
              <c:yMode val="edge"/>
              <c:x val="5.5161544523246652E-3"/>
              <c:y val="0.35738085927178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496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28163733798411"/>
          <c:y val="0.9700175895625015"/>
          <c:w val="0.31135991175308753"/>
          <c:h val="2.467758812027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Gammel ledning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'Ark1'!$B$49:$B$59</c:f>
              <c:strCache>
                <c:ptCount val="11"/>
                <c:pt idx="0">
                  <c:v>DN150</c:v>
                </c:pt>
                <c:pt idx="1">
                  <c:v>DN175</c:v>
                </c:pt>
                <c:pt idx="2">
                  <c:v>DN200</c:v>
                </c:pt>
                <c:pt idx="3">
                  <c:v>DN225</c:v>
                </c:pt>
                <c:pt idx="4">
                  <c:v>DN250</c:v>
                </c:pt>
                <c:pt idx="5">
                  <c:v>DN275</c:v>
                </c:pt>
                <c:pt idx="6">
                  <c:v>DN300</c:v>
                </c:pt>
                <c:pt idx="7">
                  <c:v>DN325</c:v>
                </c:pt>
                <c:pt idx="8">
                  <c:v>DN350</c:v>
                </c:pt>
                <c:pt idx="9">
                  <c:v>DN375</c:v>
                </c:pt>
                <c:pt idx="10">
                  <c:v>DN400</c:v>
                </c:pt>
              </c:strCache>
            </c:strRef>
          </c:cat>
          <c:val>
            <c:numRef>
              <c:f>'Ark1'!$D$49:$D$59</c:f>
              <c:numCache>
                <c:formatCode>0.000</c:formatCode>
                <c:ptCount val="11"/>
                <c:pt idx="0">
                  <c:v>4.41E-2</c:v>
                </c:pt>
                <c:pt idx="1">
                  <c:v>6.6599999999999993E-2</c:v>
                </c:pt>
                <c:pt idx="2">
                  <c:v>9.5000000000000001E-2</c:v>
                </c:pt>
                <c:pt idx="3">
                  <c:v>0.13</c:v>
                </c:pt>
                <c:pt idx="4">
                  <c:v>0.17199999999999999</c:v>
                </c:pt>
                <c:pt idx="5">
                  <c:v>0.222</c:v>
                </c:pt>
                <c:pt idx="6">
                  <c:v>0.27900000000000003</c:v>
                </c:pt>
                <c:pt idx="7">
                  <c:v>0.34499999999999997</c:v>
                </c:pt>
                <c:pt idx="8">
                  <c:v>0.42</c:v>
                </c:pt>
                <c:pt idx="9">
                  <c:v>0.504</c:v>
                </c:pt>
                <c:pt idx="10">
                  <c:v>0.59799999999999998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A-4C6F-973C-A670A4C6DAE6}"/>
            </c:ext>
          </c:extLst>
        </c:ser>
        <c:ser>
          <c:idx val="1"/>
          <c:order val="1"/>
          <c:tx>
            <c:v>Strømpet ledning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'Ark1'!$B$49:$B$59</c:f>
              <c:strCache>
                <c:ptCount val="11"/>
                <c:pt idx="0">
                  <c:v>DN150</c:v>
                </c:pt>
                <c:pt idx="1">
                  <c:v>DN175</c:v>
                </c:pt>
                <c:pt idx="2">
                  <c:v>DN200</c:v>
                </c:pt>
                <c:pt idx="3">
                  <c:v>DN225</c:v>
                </c:pt>
                <c:pt idx="4">
                  <c:v>DN250</c:v>
                </c:pt>
                <c:pt idx="5">
                  <c:v>DN275</c:v>
                </c:pt>
                <c:pt idx="6">
                  <c:v>DN300</c:v>
                </c:pt>
                <c:pt idx="7">
                  <c:v>DN325</c:v>
                </c:pt>
                <c:pt idx="8">
                  <c:v>DN350</c:v>
                </c:pt>
                <c:pt idx="9">
                  <c:v>DN375</c:v>
                </c:pt>
                <c:pt idx="10">
                  <c:v>DN400</c:v>
                </c:pt>
              </c:strCache>
            </c:strRef>
          </c:cat>
          <c:val>
            <c:numRef>
              <c:f>'Ark1'!$D$63:$D$73</c:f>
              <c:numCache>
                <c:formatCode>0.000</c:formatCode>
                <c:ptCount val="11"/>
                <c:pt idx="0">
                  <c:v>3.7100000000000001E-2</c:v>
                </c:pt>
                <c:pt idx="1">
                  <c:v>5.8799999999999998E-2</c:v>
                </c:pt>
                <c:pt idx="2">
                  <c:v>8.6900000000000005E-2</c:v>
                </c:pt>
                <c:pt idx="3">
                  <c:v>0.122</c:v>
                </c:pt>
                <c:pt idx="4">
                  <c:v>0.16500000000000001</c:v>
                </c:pt>
                <c:pt idx="5">
                  <c:v>0.216</c:v>
                </c:pt>
                <c:pt idx="6">
                  <c:v>0.27600000000000002</c:v>
                </c:pt>
                <c:pt idx="7">
                  <c:v>0.34499999999999997</c:v>
                </c:pt>
                <c:pt idx="8">
                  <c:v>0.42399999999999999</c:v>
                </c:pt>
                <c:pt idx="9">
                  <c:v>0.51300000000000001</c:v>
                </c:pt>
                <c:pt idx="10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A-4C6F-973C-A670A4C6D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962136"/>
        <c:axId val="774960496"/>
      </c:lineChart>
      <c:catAx>
        <c:axId val="774962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600"/>
                  <a:t>INDRE</a:t>
                </a:r>
                <a:r>
                  <a:rPr lang="nb-NO" sz="1600" baseline="0"/>
                  <a:t> DIAMETER</a:t>
                </a:r>
                <a:r>
                  <a:rPr lang="nb-NO" sz="1600"/>
                  <a:t> (mm)</a:t>
                </a:r>
              </a:p>
            </c:rich>
          </c:tx>
          <c:layout>
            <c:manualLayout>
              <c:xMode val="edge"/>
              <c:yMode val="edge"/>
              <c:x val="0.4459536852775231"/>
              <c:y val="0.933138237393178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4960496"/>
        <c:crosses val="autoZero"/>
        <c:auto val="1"/>
        <c:lblAlgn val="ctr"/>
        <c:lblOffset val="100"/>
        <c:noMultiLvlLbl val="0"/>
      </c:catAx>
      <c:valAx>
        <c:axId val="774960496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600"/>
                  <a:t>VANNMENGDE (m</a:t>
                </a:r>
                <a:r>
                  <a:rPr lang="nb-NO" sz="1600" baseline="30000"/>
                  <a:t>3</a:t>
                </a:r>
                <a:r>
                  <a:rPr lang="nb-NO" sz="1600"/>
                  <a:t>/s)</a:t>
                </a:r>
              </a:p>
            </c:rich>
          </c:tx>
          <c:layout>
            <c:manualLayout>
              <c:xMode val="edge"/>
              <c:yMode val="edge"/>
              <c:x val="5.5161544523246652E-3"/>
              <c:y val="0.35738085927178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49621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31065298243263"/>
          <c:y val="0.96884288617815317"/>
          <c:w val="0.33710654473089907"/>
          <c:h val="2.467758812027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Gammel ledning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'Ark1'!$B$14:$B$24</c:f>
              <c:strCache>
                <c:ptCount val="11"/>
                <c:pt idx="0">
                  <c:v>DN150</c:v>
                </c:pt>
                <c:pt idx="1">
                  <c:v>DN175</c:v>
                </c:pt>
                <c:pt idx="2">
                  <c:v>DN200</c:v>
                </c:pt>
                <c:pt idx="3">
                  <c:v>DN225</c:v>
                </c:pt>
                <c:pt idx="4">
                  <c:v>DN250</c:v>
                </c:pt>
                <c:pt idx="5">
                  <c:v>DN275</c:v>
                </c:pt>
                <c:pt idx="6">
                  <c:v>DN300</c:v>
                </c:pt>
                <c:pt idx="7">
                  <c:v>DN325</c:v>
                </c:pt>
                <c:pt idx="8">
                  <c:v>DN350</c:v>
                </c:pt>
                <c:pt idx="9">
                  <c:v>DN375</c:v>
                </c:pt>
                <c:pt idx="10">
                  <c:v>DN400</c:v>
                </c:pt>
              </c:strCache>
            </c:strRef>
          </c:cat>
          <c:val>
            <c:numRef>
              <c:f>'Ark1'!$D$14:$D$24</c:f>
              <c:numCache>
                <c:formatCode>0.000</c:formatCode>
                <c:ptCount val="11"/>
                <c:pt idx="0">
                  <c:v>4.0399999999999998E-2</c:v>
                </c:pt>
                <c:pt idx="1">
                  <c:v>6.0999999999999999E-2</c:v>
                </c:pt>
                <c:pt idx="2">
                  <c:v>8.7300000000000003E-2</c:v>
                </c:pt>
                <c:pt idx="3">
                  <c:v>0.12</c:v>
                </c:pt>
                <c:pt idx="4">
                  <c:v>0.158</c:v>
                </c:pt>
                <c:pt idx="5">
                  <c:v>0.20399999999999999</c:v>
                </c:pt>
                <c:pt idx="6">
                  <c:v>0.25800000000000001</c:v>
                </c:pt>
                <c:pt idx="7">
                  <c:v>0.31900000000000001</c:v>
                </c:pt>
                <c:pt idx="8">
                  <c:v>0.38900000000000001</c:v>
                </c:pt>
                <c:pt idx="9">
                  <c:v>0.46700000000000003</c:v>
                </c:pt>
                <c:pt idx="10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D-4ACD-99C4-856E7D7262EC}"/>
            </c:ext>
          </c:extLst>
        </c:ser>
        <c:ser>
          <c:idx val="1"/>
          <c:order val="1"/>
          <c:tx>
            <c:v>Strømpet ledning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'Ark1'!$B$14:$B$24</c:f>
              <c:strCache>
                <c:ptCount val="11"/>
                <c:pt idx="0">
                  <c:v>DN150</c:v>
                </c:pt>
                <c:pt idx="1">
                  <c:v>DN175</c:v>
                </c:pt>
                <c:pt idx="2">
                  <c:v>DN200</c:v>
                </c:pt>
                <c:pt idx="3">
                  <c:v>DN225</c:v>
                </c:pt>
                <c:pt idx="4">
                  <c:v>DN250</c:v>
                </c:pt>
                <c:pt idx="5">
                  <c:v>DN275</c:v>
                </c:pt>
                <c:pt idx="6">
                  <c:v>DN300</c:v>
                </c:pt>
                <c:pt idx="7">
                  <c:v>DN325</c:v>
                </c:pt>
                <c:pt idx="8">
                  <c:v>DN350</c:v>
                </c:pt>
                <c:pt idx="9">
                  <c:v>DN375</c:v>
                </c:pt>
                <c:pt idx="10">
                  <c:v>DN400</c:v>
                </c:pt>
              </c:strCache>
            </c:strRef>
          </c:cat>
          <c:val>
            <c:numRef>
              <c:f>'Ark1'!$D$28:$D$38</c:f>
              <c:numCache>
                <c:formatCode>0.000</c:formatCode>
                <c:ptCount val="11"/>
                <c:pt idx="0">
                  <c:v>3.7100000000000001E-2</c:v>
                </c:pt>
                <c:pt idx="1">
                  <c:v>5.8799999999999998E-2</c:v>
                </c:pt>
                <c:pt idx="2">
                  <c:v>8.6900000000000005E-2</c:v>
                </c:pt>
                <c:pt idx="3">
                  <c:v>0.122</c:v>
                </c:pt>
                <c:pt idx="4">
                  <c:v>0.16500000000000001</c:v>
                </c:pt>
                <c:pt idx="5">
                  <c:v>0.216</c:v>
                </c:pt>
                <c:pt idx="6">
                  <c:v>0.27600000000000002</c:v>
                </c:pt>
                <c:pt idx="7">
                  <c:v>0.34499999999999997</c:v>
                </c:pt>
                <c:pt idx="8">
                  <c:v>0.42399999999999999</c:v>
                </c:pt>
                <c:pt idx="9">
                  <c:v>0.51300000000000001</c:v>
                </c:pt>
                <c:pt idx="10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D-4ACD-99C4-856E7D72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962136"/>
        <c:axId val="774960496"/>
      </c:lineChart>
      <c:catAx>
        <c:axId val="774962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600"/>
                  <a:t>INDRE</a:t>
                </a:r>
                <a:r>
                  <a:rPr lang="nb-NO" sz="1600" baseline="0"/>
                  <a:t> DIAMETER</a:t>
                </a:r>
                <a:r>
                  <a:rPr lang="nb-NO" sz="1600"/>
                  <a:t> (mm)</a:t>
                </a:r>
              </a:p>
            </c:rich>
          </c:tx>
          <c:layout>
            <c:manualLayout>
              <c:xMode val="edge"/>
              <c:yMode val="edge"/>
              <c:x val="0.45352622438864415"/>
              <c:y val="0.93028516303769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4960496"/>
        <c:crosses val="autoZero"/>
        <c:auto val="1"/>
        <c:lblAlgn val="ctr"/>
        <c:lblOffset val="100"/>
        <c:noMultiLvlLbl val="0"/>
      </c:catAx>
      <c:valAx>
        <c:axId val="774960496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600"/>
                  <a:t>VANNMENGDE (m</a:t>
                </a:r>
                <a:r>
                  <a:rPr lang="nb-NO" sz="1600" baseline="30000"/>
                  <a:t>3</a:t>
                </a:r>
                <a:r>
                  <a:rPr lang="nb-NO" sz="1600"/>
                  <a:t>/s)</a:t>
                </a:r>
              </a:p>
            </c:rich>
          </c:tx>
          <c:layout>
            <c:manualLayout>
              <c:xMode val="edge"/>
              <c:yMode val="edge"/>
              <c:x val="5.5161544523246652E-3"/>
              <c:y val="0.35738085927178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49621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02827031579577"/>
          <c:y val="0.97001550576792062"/>
          <c:w val="0.30303011873085439"/>
          <c:h val="2.467758812027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13607</xdr:colOff>
      <xdr:row>76</xdr:row>
      <xdr:rowOff>54428</xdr:rowOff>
    </xdr:from>
    <xdr:to>
      <xdr:col>26</xdr:col>
      <xdr:colOff>388533</xdr:colOff>
      <xdr:row>105</xdr:row>
      <xdr:rowOff>193438</xdr:rowOff>
    </xdr:to>
    <xdr:graphicFrame macro="">
      <xdr:nvGraphicFramePr>
        <xdr:cNvPr id="2" name="Diagram 11">
          <a:extLst>
            <a:ext uri="{FF2B5EF4-FFF2-40B4-BE49-F238E27FC236}">
              <a16:creationId xmlns:a16="http://schemas.microsoft.com/office/drawing/2014/main" id="{0FAF8F55-83AB-4C0C-AC8B-845B18F8E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13607</xdr:colOff>
      <xdr:row>40</xdr:row>
      <xdr:rowOff>108857</xdr:rowOff>
    </xdr:from>
    <xdr:to>
      <xdr:col>26</xdr:col>
      <xdr:colOff>388533</xdr:colOff>
      <xdr:row>70</xdr:row>
      <xdr:rowOff>305404</xdr:rowOff>
    </xdr:to>
    <xdr:graphicFrame macro="">
      <xdr:nvGraphicFramePr>
        <xdr:cNvPr id="3" name="Diagram 9">
          <a:extLst>
            <a:ext uri="{FF2B5EF4-FFF2-40B4-BE49-F238E27FC236}">
              <a16:creationId xmlns:a16="http://schemas.microsoft.com/office/drawing/2014/main" id="{CBAC8E3C-8D4B-4594-B401-23F9E0542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27214</xdr:colOff>
      <xdr:row>6</xdr:row>
      <xdr:rowOff>68035</xdr:rowOff>
    </xdr:from>
    <xdr:to>
      <xdr:col>26</xdr:col>
      <xdr:colOff>402140</xdr:colOff>
      <xdr:row>35</xdr:row>
      <xdr:rowOff>253408</xdr:rowOff>
    </xdr:to>
    <xdr:graphicFrame macro="">
      <xdr:nvGraphicFramePr>
        <xdr:cNvPr id="4" name="Diagram 12">
          <a:extLst>
            <a:ext uri="{FF2B5EF4-FFF2-40B4-BE49-F238E27FC236}">
              <a16:creationId xmlns:a16="http://schemas.microsoft.com/office/drawing/2014/main" id="{18A1DA4D-E53E-4EC2-9235-250627402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2EE10-9265-4AD9-982B-91C0CD93FAAD}">
  <dimension ref="B1:AL250"/>
  <sheetViews>
    <sheetView tabSelected="1" zoomScale="70" zoomScaleNormal="70" workbookViewId="0">
      <selection activeCell="L4" sqref="L4"/>
    </sheetView>
  </sheetViews>
  <sheetFormatPr baseColWidth="10" defaultRowHeight="15" x14ac:dyDescent="0.2"/>
  <cols>
    <col min="1" max="26" width="15.6640625" customWidth="1"/>
  </cols>
  <sheetData>
    <row r="1" spans="2:36" ht="25" customHeight="1" thickBot="1" x14ac:dyDescent="0.25"/>
    <row r="2" spans="2:36" ht="25" customHeight="1" x14ac:dyDescent="0.2">
      <c r="B2" s="97" t="s">
        <v>55</v>
      </c>
      <c r="C2" s="98"/>
      <c r="D2" s="98"/>
      <c r="E2" s="98"/>
      <c r="F2" s="98"/>
      <c r="G2" s="98"/>
      <c r="H2" s="98"/>
      <c r="I2" s="98"/>
      <c r="J2" s="99"/>
    </row>
    <row r="3" spans="2:36" ht="25" customHeight="1" thickBot="1" x14ac:dyDescent="0.25">
      <c r="B3" s="100"/>
      <c r="C3" s="101"/>
      <c r="D3" s="101"/>
      <c r="E3" s="101"/>
      <c r="F3" s="101"/>
      <c r="G3" s="101"/>
      <c r="H3" s="101"/>
      <c r="I3" s="101"/>
      <c r="J3" s="102"/>
    </row>
    <row r="4" spans="2:36" ht="25" customHeight="1" thickBot="1" x14ac:dyDescent="0.25"/>
    <row r="5" spans="2:36" ht="25" customHeight="1" x14ac:dyDescent="0.2">
      <c r="B5" s="79" t="s">
        <v>0</v>
      </c>
      <c r="C5" s="80"/>
      <c r="D5" s="80"/>
      <c r="E5" s="80"/>
      <c r="F5" s="80"/>
      <c r="G5" s="80"/>
      <c r="H5" s="80"/>
      <c r="I5" s="80"/>
      <c r="J5" s="81"/>
      <c r="AD5" s="73" t="s">
        <v>43</v>
      </c>
      <c r="AE5" s="75" t="s">
        <v>44</v>
      </c>
      <c r="AF5" s="75"/>
      <c r="AG5" s="75"/>
      <c r="AH5" s="75" t="s">
        <v>45</v>
      </c>
      <c r="AI5" s="75"/>
      <c r="AJ5" s="77"/>
    </row>
    <row r="6" spans="2:36" ht="25" customHeight="1" thickBot="1" x14ac:dyDescent="0.25">
      <c r="B6" s="82"/>
      <c r="C6" s="83"/>
      <c r="D6" s="83"/>
      <c r="E6" s="83"/>
      <c r="F6" s="83"/>
      <c r="G6" s="83"/>
      <c r="H6" s="83"/>
      <c r="I6" s="83"/>
      <c r="J6" s="84"/>
      <c r="AD6" s="74"/>
      <c r="AE6" s="76"/>
      <c r="AF6" s="76"/>
      <c r="AG6" s="76"/>
      <c r="AH6" s="76"/>
      <c r="AI6" s="76"/>
      <c r="AJ6" s="78"/>
    </row>
    <row r="7" spans="2:36" ht="25" customHeight="1" thickBot="1" x14ac:dyDescent="0.25">
      <c r="B7" s="82"/>
      <c r="C7" s="83"/>
      <c r="D7" s="83"/>
      <c r="E7" s="83"/>
      <c r="F7" s="83"/>
      <c r="G7" s="83"/>
      <c r="H7" s="83"/>
      <c r="I7" s="83"/>
      <c r="J7" s="84"/>
      <c r="AD7" s="32" t="s">
        <v>46</v>
      </c>
      <c r="AE7" s="33" t="s">
        <v>47</v>
      </c>
      <c r="AF7" s="33" t="s">
        <v>48</v>
      </c>
      <c r="AG7" s="33" t="s">
        <v>49</v>
      </c>
      <c r="AH7" s="33" t="s">
        <v>47</v>
      </c>
      <c r="AI7" s="33" t="s">
        <v>48</v>
      </c>
      <c r="AJ7" s="34" t="s">
        <v>49</v>
      </c>
    </row>
    <row r="8" spans="2:36" ht="25" customHeight="1" thickBot="1" x14ac:dyDescent="0.25">
      <c r="B8" s="85" t="s">
        <v>1</v>
      </c>
      <c r="C8" s="86"/>
      <c r="D8" s="86"/>
      <c r="E8" s="86"/>
      <c r="F8" s="86"/>
      <c r="G8" s="86"/>
      <c r="H8" s="86"/>
      <c r="I8" s="86"/>
      <c r="J8" s="87"/>
      <c r="AD8" s="35" t="s">
        <v>13</v>
      </c>
      <c r="AE8" s="36">
        <v>8.1683168316831622</v>
      </c>
      <c r="AF8" s="36">
        <v>15.873015873015872</v>
      </c>
      <c r="AG8" s="36">
        <v>28.790786948176581</v>
      </c>
      <c r="AH8" s="36">
        <v>-18.859649122807028</v>
      </c>
      <c r="AI8" s="36">
        <v>-8.3999999999999986</v>
      </c>
      <c r="AJ8" s="37">
        <v>8.1355932203389898</v>
      </c>
    </row>
    <row r="9" spans="2:36" ht="25" customHeight="1" x14ac:dyDescent="0.2">
      <c r="B9" s="88" t="s">
        <v>2</v>
      </c>
      <c r="C9" s="89"/>
      <c r="D9" s="89"/>
      <c r="E9" s="89"/>
      <c r="F9" s="89"/>
      <c r="G9" s="89"/>
      <c r="H9" s="89"/>
      <c r="I9" s="89"/>
      <c r="J9" s="90"/>
      <c r="AD9" s="10" t="s">
        <v>15</v>
      </c>
      <c r="AE9" s="11">
        <v>3.6065573770491812</v>
      </c>
      <c r="AF9" s="11">
        <v>11.711711711711704</v>
      </c>
      <c r="AG9" s="11">
        <v>25.000000000000011</v>
      </c>
      <c r="AH9" s="11">
        <v>-19.685039370078737</v>
      </c>
      <c r="AI9" s="11">
        <v>-9.7472924187725649</v>
      </c>
      <c r="AJ9" s="15">
        <v>6.7484662576687047</v>
      </c>
    </row>
    <row r="10" spans="2:36" ht="25" customHeight="1" x14ac:dyDescent="0.2">
      <c r="B10" s="91" t="s">
        <v>3</v>
      </c>
      <c r="C10" s="92"/>
      <c r="D10" s="92"/>
      <c r="E10" s="92"/>
      <c r="F10" s="92"/>
      <c r="G10" s="92"/>
      <c r="H10" s="92"/>
      <c r="I10" s="92"/>
      <c r="J10" s="93"/>
      <c r="AD10" s="10" t="s">
        <v>17</v>
      </c>
      <c r="AE10" s="11">
        <v>0.45819014891179566</v>
      </c>
      <c r="AF10" s="11">
        <v>8.5263157894736796</v>
      </c>
      <c r="AG10" s="11">
        <v>21.711711711711708</v>
      </c>
      <c r="AH10" s="11">
        <v>-20.143884892086334</v>
      </c>
      <c r="AI10" s="11">
        <v>-10.231023102310234</v>
      </c>
      <c r="AJ10" s="15">
        <v>5.9154929577464781</v>
      </c>
    </row>
    <row r="11" spans="2:36" ht="25" customHeight="1" thickBot="1" x14ac:dyDescent="0.25">
      <c r="B11" s="1"/>
      <c r="J11" s="2"/>
      <c r="AD11" s="10" t="s">
        <v>19</v>
      </c>
      <c r="AE11" s="11">
        <v>-1.6666666666666683</v>
      </c>
      <c r="AF11" s="11">
        <v>6.1538461538461586</v>
      </c>
      <c r="AG11" s="11">
        <v>19.736842105263158</v>
      </c>
      <c r="AH11" s="11">
        <v>-20.598006644518279</v>
      </c>
      <c r="AI11" s="11">
        <v>-11.009174311926602</v>
      </c>
      <c r="AJ11" s="15">
        <v>5.2219321148825113</v>
      </c>
    </row>
    <row r="12" spans="2:36" ht="25" customHeight="1" thickBot="1" x14ac:dyDescent="0.25">
      <c r="B12" s="94" t="s">
        <v>4</v>
      </c>
      <c r="C12" s="95"/>
      <c r="D12" s="95"/>
      <c r="E12" s="96"/>
      <c r="G12" s="94" t="s">
        <v>5</v>
      </c>
      <c r="H12" s="95"/>
      <c r="I12" s="95"/>
      <c r="J12" s="96"/>
      <c r="AD12" s="10" t="s">
        <v>21</v>
      </c>
      <c r="AE12" s="11">
        <v>-4.4303797468354471</v>
      </c>
      <c r="AF12" s="11">
        <v>4.0697674418604528</v>
      </c>
      <c r="AG12" s="11">
        <v>17.910447761194032</v>
      </c>
      <c r="AH12" s="11">
        <v>-20.743034055727552</v>
      </c>
      <c r="AI12" s="11">
        <v>-11.111111111111114</v>
      </c>
      <c r="AJ12" s="15">
        <v>4.6454767726161359</v>
      </c>
    </row>
    <row r="13" spans="2:36" ht="25" customHeight="1" x14ac:dyDescent="0.2">
      <c r="B13" s="3"/>
      <c r="C13" s="4" t="s">
        <v>6</v>
      </c>
      <c r="D13" s="4" t="s">
        <v>7</v>
      </c>
      <c r="E13" s="5" t="s">
        <v>8</v>
      </c>
      <c r="G13" s="6" t="s">
        <v>9</v>
      </c>
      <c r="H13" s="7" t="s">
        <v>10</v>
      </c>
      <c r="I13" s="8" t="s">
        <v>11</v>
      </c>
      <c r="J13" s="9" t="s">
        <v>12</v>
      </c>
      <c r="AD13" s="10" t="s">
        <v>23</v>
      </c>
      <c r="AE13" s="11">
        <v>-5.8823529411764763</v>
      </c>
      <c r="AF13" s="11">
        <v>2.7027027027027049</v>
      </c>
      <c r="AG13" s="11">
        <v>16.279069767441865</v>
      </c>
      <c r="AH13" s="11">
        <v>-20.93023255813954</v>
      </c>
      <c r="AI13" s="11">
        <v>-11.528150134048262</v>
      </c>
      <c r="AJ13" s="15">
        <v>4.3678160919540119</v>
      </c>
    </row>
    <row r="14" spans="2:36" ht="25" customHeight="1" x14ac:dyDescent="0.2">
      <c r="B14" s="10" t="s">
        <v>13</v>
      </c>
      <c r="C14" s="11">
        <v>40.4</v>
      </c>
      <c r="D14" s="12">
        <f>C14/1000</f>
        <v>4.0399999999999998E-2</v>
      </c>
      <c r="E14" s="13">
        <v>2.2799999999999998</v>
      </c>
      <c r="G14" s="10" t="s">
        <v>13</v>
      </c>
      <c r="H14" s="14" t="s">
        <v>14</v>
      </c>
      <c r="I14" s="11">
        <f>((D14-D28)/D14)*100</f>
        <v>8.1683168316831622</v>
      </c>
      <c r="J14" s="15">
        <f>((E14-E28)/E14)*100</f>
        <v>-18.859649122807028</v>
      </c>
      <c r="AD14" s="10" t="s">
        <v>25</v>
      </c>
      <c r="AE14" s="11">
        <v>-6.9767441860465169</v>
      </c>
      <c r="AF14" s="11">
        <v>1.0752688172043019</v>
      </c>
      <c r="AG14" s="11">
        <v>15.076923076923073</v>
      </c>
      <c r="AH14" s="11">
        <v>-21.095890410958905</v>
      </c>
      <c r="AI14" s="11">
        <v>-11.898734177215182</v>
      </c>
      <c r="AJ14" s="15">
        <v>3.7037037037037019</v>
      </c>
    </row>
    <row r="15" spans="2:36" ht="25" customHeight="1" x14ac:dyDescent="0.2">
      <c r="B15" s="10" t="s">
        <v>15</v>
      </c>
      <c r="C15" s="11">
        <v>61</v>
      </c>
      <c r="D15" s="12">
        <f t="shared" ref="D15:D24" si="0">C15/1000</f>
        <v>6.0999999999999999E-2</v>
      </c>
      <c r="E15" s="13">
        <v>2.54</v>
      </c>
      <c r="G15" s="10" t="s">
        <v>15</v>
      </c>
      <c r="H15" s="14" t="s">
        <v>16</v>
      </c>
      <c r="I15" s="11">
        <f t="shared" ref="I15:J24" si="1">((D15-D29)/D15)*100</f>
        <v>3.6065573770491812</v>
      </c>
      <c r="J15" s="15">
        <f t="shared" si="1"/>
        <v>-19.685039370078737</v>
      </c>
      <c r="AD15" s="10" t="s">
        <v>27</v>
      </c>
      <c r="AE15" s="11">
        <v>-8.1504702194357268</v>
      </c>
      <c r="AF15" s="11">
        <v>0</v>
      </c>
      <c r="AG15" s="11">
        <v>13.965087281795524</v>
      </c>
      <c r="AH15" s="11">
        <v>-21.038961038961041</v>
      </c>
      <c r="AI15" s="11">
        <v>-12.019230769230768</v>
      </c>
      <c r="AJ15" s="15">
        <v>3.5196687370600404</v>
      </c>
    </row>
    <row r="16" spans="2:36" ht="25" customHeight="1" x14ac:dyDescent="0.2">
      <c r="B16" s="10" t="s">
        <v>17</v>
      </c>
      <c r="C16" s="11">
        <v>87.3</v>
      </c>
      <c r="D16" s="12">
        <f t="shared" si="0"/>
        <v>8.7300000000000003E-2</v>
      </c>
      <c r="E16" s="13">
        <v>2.78</v>
      </c>
      <c r="G16" s="10" t="s">
        <v>17</v>
      </c>
      <c r="H16" s="14" t="s">
        <v>18</v>
      </c>
      <c r="I16" s="11">
        <f t="shared" si="1"/>
        <v>0.45819014891179566</v>
      </c>
      <c r="J16" s="15">
        <f t="shared" si="1"/>
        <v>-20.143884892086334</v>
      </c>
      <c r="AD16" s="10" t="s">
        <v>29</v>
      </c>
      <c r="AE16" s="11">
        <v>-8.9974293059125898</v>
      </c>
      <c r="AF16" s="11">
        <v>-0.95238095238095333</v>
      </c>
      <c r="AG16" s="11">
        <v>12.93634496919918</v>
      </c>
      <c r="AH16" s="11">
        <v>-21.287128712871294</v>
      </c>
      <c r="AI16" s="11">
        <v>-12.128146453089251</v>
      </c>
      <c r="AJ16" s="15">
        <v>3.1620553359683647</v>
      </c>
    </row>
    <row r="17" spans="2:38" ht="25" customHeight="1" x14ac:dyDescent="0.2">
      <c r="B17" s="10" t="s">
        <v>19</v>
      </c>
      <c r="C17" s="11">
        <v>120</v>
      </c>
      <c r="D17" s="12">
        <f t="shared" si="0"/>
        <v>0.12</v>
      </c>
      <c r="E17" s="13">
        <v>3.01</v>
      </c>
      <c r="G17" s="10" t="s">
        <v>19</v>
      </c>
      <c r="H17" s="14" t="s">
        <v>20</v>
      </c>
      <c r="I17" s="11">
        <f t="shared" si="1"/>
        <v>-1.6666666666666683</v>
      </c>
      <c r="J17" s="15">
        <f t="shared" si="1"/>
        <v>-20.598006644518279</v>
      </c>
      <c r="AD17" s="10" t="s">
        <v>31</v>
      </c>
      <c r="AE17" s="11">
        <v>-9.8501070663811525</v>
      </c>
      <c r="AF17" s="11">
        <v>-1.7857142857142874</v>
      </c>
      <c r="AG17" s="11">
        <v>12.157534246575336</v>
      </c>
      <c r="AH17" s="11">
        <v>-21.276595744680836</v>
      </c>
      <c r="AI17" s="11">
        <v>-12.253829321663011</v>
      </c>
      <c r="AJ17" s="15">
        <v>3.0245746691871482</v>
      </c>
    </row>
    <row r="18" spans="2:38" ht="25" customHeight="1" thickBot="1" x14ac:dyDescent="0.25">
      <c r="B18" s="10" t="s">
        <v>21</v>
      </c>
      <c r="C18" s="11">
        <v>158</v>
      </c>
      <c r="D18" s="12">
        <f t="shared" si="0"/>
        <v>0.158</v>
      </c>
      <c r="E18" s="13">
        <v>3.23</v>
      </c>
      <c r="G18" s="10" t="s">
        <v>21</v>
      </c>
      <c r="H18" s="14" t="s">
        <v>22</v>
      </c>
      <c r="I18" s="11">
        <f t="shared" si="1"/>
        <v>-4.4303797468354471</v>
      </c>
      <c r="J18" s="15">
        <f t="shared" si="1"/>
        <v>-20.743034055727552</v>
      </c>
      <c r="AD18" s="16" t="s">
        <v>33</v>
      </c>
      <c r="AE18" s="17">
        <v>-10.649819494584827</v>
      </c>
      <c r="AF18" s="17">
        <v>-2.5083612040133803</v>
      </c>
      <c r="AG18" s="17">
        <v>11.416184971098261</v>
      </c>
      <c r="AH18" s="17">
        <v>-21.315192743764161</v>
      </c>
      <c r="AI18" s="17">
        <v>-12.394957983193274</v>
      </c>
      <c r="AJ18" s="38">
        <v>2.9038112522686053</v>
      </c>
    </row>
    <row r="19" spans="2:38" ht="25" customHeight="1" thickBot="1" x14ac:dyDescent="0.25">
      <c r="B19" s="10" t="s">
        <v>23</v>
      </c>
      <c r="C19" s="11">
        <v>204</v>
      </c>
      <c r="D19" s="12">
        <f t="shared" si="0"/>
        <v>0.20399999999999999</v>
      </c>
      <c r="E19" s="13">
        <v>3.44</v>
      </c>
      <c r="G19" s="10" t="s">
        <v>23</v>
      </c>
      <c r="H19" s="14" t="s">
        <v>24</v>
      </c>
      <c r="I19" s="11">
        <f t="shared" si="1"/>
        <v>-5.8823529411764763</v>
      </c>
      <c r="J19" s="15">
        <f t="shared" si="1"/>
        <v>-20.93023255813954</v>
      </c>
    </row>
    <row r="20" spans="2:38" ht="25" customHeight="1" x14ac:dyDescent="0.2">
      <c r="B20" s="10" t="s">
        <v>25</v>
      </c>
      <c r="C20" s="11">
        <v>258</v>
      </c>
      <c r="D20" s="12">
        <f t="shared" si="0"/>
        <v>0.25800000000000001</v>
      </c>
      <c r="E20" s="13">
        <v>3.65</v>
      </c>
      <c r="G20" s="10" t="s">
        <v>25</v>
      </c>
      <c r="H20" s="14" t="s">
        <v>26</v>
      </c>
      <c r="I20" s="11">
        <f t="shared" si="1"/>
        <v>-6.9767441860465169</v>
      </c>
      <c r="J20" s="15">
        <f t="shared" si="1"/>
        <v>-21.095890410958905</v>
      </c>
      <c r="AD20" s="59"/>
      <c r="AE20" s="61" t="s">
        <v>50</v>
      </c>
      <c r="AF20" s="61"/>
      <c r="AG20" s="61" t="s">
        <v>51</v>
      </c>
      <c r="AH20" s="61"/>
      <c r="AI20" s="61" t="s">
        <v>50</v>
      </c>
      <c r="AJ20" s="61"/>
      <c r="AK20" s="61" t="s">
        <v>51</v>
      </c>
      <c r="AL20" s="62"/>
    </row>
    <row r="21" spans="2:38" ht="25" customHeight="1" thickBot="1" x14ac:dyDescent="0.25">
      <c r="B21" s="10" t="s">
        <v>27</v>
      </c>
      <c r="C21" s="11">
        <v>319</v>
      </c>
      <c r="D21" s="12">
        <f t="shared" si="0"/>
        <v>0.31900000000000001</v>
      </c>
      <c r="E21" s="13">
        <v>3.85</v>
      </c>
      <c r="G21" s="10" t="s">
        <v>27</v>
      </c>
      <c r="H21" s="14" t="s">
        <v>28</v>
      </c>
      <c r="I21" s="11">
        <f t="shared" si="1"/>
        <v>-8.1504702194357268</v>
      </c>
      <c r="J21" s="15">
        <f t="shared" si="1"/>
        <v>-21.038961038961041</v>
      </c>
      <c r="AD21" s="70"/>
      <c r="AE21" s="71" t="s">
        <v>52</v>
      </c>
      <c r="AF21" s="71"/>
      <c r="AG21" s="71" t="s">
        <v>52</v>
      </c>
      <c r="AH21" s="71"/>
      <c r="AI21" s="71" t="s">
        <v>53</v>
      </c>
      <c r="AJ21" s="71"/>
      <c r="AK21" s="71" t="s">
        <v>53</v>
      </c>
      <c r="AL21" s="72"/>
    </row>
    <row r="22" spans="2:38" ht="25" customHeight="1" x14ac:dyDescent="0.2">
      <c r="B22" s="10" t="s">
        <v>29</v>
      </c>
      <c r="C22" s="11">
        <v>389</v>
      </c>
      <c r="D22" s="12">
        <f t="shared" si="0"/>
        <v>0.38900000000000001</v>
      </c>
      <c r="E22" s="13">
        <v>4.04</v>
      </c>
      <c r="G22" s="10" t="s">
        <v>29</v>
      </c>
      <c r="H22" s="14" t="s">
        <v>30</v>
      </c>
      <c r="I22" s="11">
        <f t="shared" si="1"/>
        <v>-8.9974293059125898</v>
      </c>
      <c r="J22" s="15">
        <f t="shared" si="1"/>
        <v>-21.287128712871294</v>
      </c>
      <c r="AD22" s="35" t="s">
        <v>13</v>
      </c>
      <c r="AE22" s="66">
        <v>4.0399999999999998E-2</v>
      </c>
      <c r="AF22" s="67">
        <v>4.0399999999999998E-2</v>
      </c>
      <c r="AG22" s="66">
        <v>3.7100000000000001E-2</v>
      </c>
      <c r="AH22" s="68">
        <v>3.7100000000000001E-2</v>
      </c>
      <c r="AI22" s="56">
        <v>2.2799999999999998</v>
      </c>
      <c r="AJ22" s="69">
        <v>2.2799999999999998</v>
      </c>
      <c r="AK22" s="56">
        <v>2.71</v>
      </c>
      <c r="AL22" s="57">
        <v>2.71</v>
      </c>
    </row>
    <row r="23" spans="2:38" ht="25" customHeight="1" x14ac:dyDescent="0.2">
      <c r="B23" s="10" t="s">
        <v>31</v>
      </c>
      <c r="C23" s="11">
        <v>467</v>
      </c>
      <c r="D23" s="12">
        <f t="shared" si="0"/>
        <v>0.46700000000000003</v>
      </c>
      <c r="E23" s="13">
        <v>4.2300000000000004</v>
      </c>
      <c r="G23" s="10" t="s">
        <v>31</v>
      </c>
      <c r="H23" s="14" t="s">
        <v>32</v>
      </c>
      <c r="I23" s="11">
        <f t="shared" si="1"/>
        <v>-9.8501070663811525</v>
      </c>
      <c r="J23" s="15">
        <f t="shared" si="1"/>
        <v>-21.276595744680836</v>
      </c>
      <c r="AD23" s="10" t="s">
        <v>15</v>
      </c>
      <c r="AE23" s="46">
        <v>6.0999999999999999E-2</v>
      </c>
      <c r="AF23" s="47">
        <v>6.0999999999999999E-2</v>
      </c>
      <c r="AG23" s="46">
        <v>5.8799999999999998E-2</v>
      </c>
      <c r="AH23" s="48">
        <v>5.8799999999999998E-2</v>
      </c>
      <c r="AI23" s="50">
        <v>2.54</v>
      </c>
      <c r="AJ23" s="65">
        <v>2.54</v>
      </c>
      <c r="AK23" s="50">
        <v>3.04</v>
      </c>
      <c r="AL23" s="51">
        <v>3.04</v>
      </c>
    </row>
    <row r="24" spans="2:38" ht="25" customHeight="1" thickBot="1" x14ac:dyDescent="0.25">
      <c r="B24" s="16" t="s">
        <v>33</v>
      </c>
      <c r="C24" s="17">
        <v>554</v>
      </c>
      <c r="D24" s="18">
        <f t="shared" si="0"/>
        <v>0.55400000000000005</v>
      </c>
      <c r="E24" s="19">
        <v>4.41</v>
      </c>
      <c r="G24" s="16" t="s">
        <v>33</v>
      </c>
      <c r="H24" s="20" t="s">
        <v>34</v>
      </c>
      <c r="I24" s="21">
        <f t="shared" si="1"/>
        <v>-10.649819494584827</v>
      </c>
      <c r="J24" s="22">
        <f t="shared" si="1"/>
        <v>-21.315192743764161</v>
      </c>
      <c r="AD24" s="10" t="s">
        <v>17</v>
      </c>
      <c r="AE24" s="46">
        <v>8.7300000000000003E-2</v>
      </c>
      <c r="AF24" s="47">
        <v>8.7300000000000003E-2</v>
      </c>
      <c r="AG24" s="46">
        <v>8.6900000000000005E-2</v>
      </c>
      <c r="AH24" s="48">
        <v>8.6900000000000005E-2</v>
      </c>
      <c r="AI24" s="50">
        <v>2.78</v>
      </c>
      <c r="AJ24" s="65">
        <v>2.78</v>
      </c>
      <c r="AK24" s="50">
        <v>3.34</v>
      </c>
      <c r="AL24" s="51">
        <v>3.34</v>
      </c>
    </row>
    <row r="25" spans="2:38" ht="25" customHeight="1" thickBot="1" x14ac:dyDescent="0.25">
      <c r="B25" s="1"/>
      <c r="H25" s="23" t="s">
        <v>35</v>
      </c>
      <c r="I25" s="24">
        <f>SUM(I14:I24)/11</f>
        <v>-4.033718660854114</v>
      </c>
      <c r="J25" s="25">
        <f>SUM(J14:J24)/11</f>
        <v>-20.633965026781247</v>
      </c>
      <c r="AD25" s="10" t="s">
        <v>19</v>
      </c>
      <c r="AE25" s="46">
        <v>0.12</v>
      </c>
      <c r="AF25" s="47">
        <v>0.12</v>
      </c>
      <c r="AG25" s="46">
        <v>0.122</v>
      </c>
      <c r="AH25" s="48">
        <v>0.122</v>
      </c>
      <c r="AI25" s="50">
        <v>3.01</v>
      </c>
      <c r="AJ25" s="65">
        <v>3.01</v>
      </c>
      <c r="AK25" s="50">
        <v>3.63</v>
      </c>
      <c r="AL25" s="51">
        <v>3.63</v>
      </c>
    </row>
    <row r="26" spans="2:38" ht="25" customHeight="1" thickBot="1" x14ac:dyDescent="0.25">
      <c r="B26" s="94" t="s">
        <v>36</v>
      </c>
      <c r="C26" s="95"/>
      <c r="D26" s="95"/>
      <c r="E26" s="96"/>
      <c r="J26" s="2"/>
      <c r="AD26" s="10" t="s">
        <v>21</v>
      </c>
      <c r="AE26" s="46">
        <v>0.158</v>
      </c>
      <c r="AF26" s="47">
        <v>0.158</v>
      </c>
      <c r="AG26" s="46">
        <v>0.16500000000000001</v>
      </c>
      <c r="AH26" s="48">
        <v>0.16500000000000001</v>
      </c>
      <c r="AI26" s="50">
        <v>3.23</v>
      </c>
      <c r="AJ26" s="65">
        <v>3.23</v>
      </c>
      <c r="AK26" s="50">
        <v>3.9</v>
      </c>
      <c r="AL26" s="51">
        <v>3.9</v>
      </c>
    </row>
    <row r="27" spans="2:38" ht="25" customHeight="1" x14ac:dyDescent="0.2">
      <c r="B27" s="3"/>
      <c r="C27" s="4" t="s">
        <v>6</v>
      </c>
      <c r="D27" s="4" t="s">
        <v>7</v>
      </c>
      <c r="E27" s="5" t="s">
        <v>8</v>
      </c>
      <c r="F27" s="26" t="s">
        <v>37</v>
      </c>
      <c r="J27" s="2"/>
      <c r="AD27" s="10" t="s">
        <v>23</v>
      </c>
      <c r="AE27" s="46">
        <v>0.20399999999999999</v>
      </c>
      <c r="AF27" s="47">
        <v>0.20399999999999999</v>
      </c>
      <c r="AG27" s="46">
        <v>0.216</v>
      </c>
      <c r="AH27" s="48">
        <v>0.216</v>
      </c>
      <c r="AI27" s="50">
        <v>3.44</v>
      </c>
      <c r="AJ27" s="65">
        <v>3.44</v>
      </c>
      <c r="AK27" s="50">
        <v>4.16</v>
      </c>
      <c r="AL27" s="51">
        <v>4.16</v>
      </c>
    </row>
    <row r="28" spans="2:38" ht="25" customHeight="1" x14ac:dyDescent="0.2">
      <c r="B28" s="10" t="s">
        <v>13</v>
      </c>
      <c r="C28" s="11">
        <v>37.1</v>
      </c>
      <c r="D28" s="12">
        <f>C28/1000</f>
        <v>3.7100000000000001E-2</v>
      </c>
      <c r="E28" s="13">
        <v>2.71</v>
      </c>
      <c r="F28" s="27">
        <f>150-18</f>
        <v>132</v>
      </c>
      <c r="J28" s="2"/>
      <c r="AD28" s="10" t="s">
        <v>25</v>
      </c>
      <c r="AE28" s="46">
        <v>0.25800000000000001</v>
      </c>
      <c r="AF28" s="47">
        <v>0.25800000000000001</v>
      </c>
      <c r="AG28" s="46">
        <v>0.27600000000000002</v>
      </c>
      <c r="AH28" s="48">
        <v>0.27600000000000002</v>
      </c>
      <c r="AI28" s="50">
        <v>3.65</v>
      </c>
      <c r="AJ28" s="65">
        <v>3.65</v>
      </c>
      <c r="AK28" s="50">
        <v>4.42</v>
      </c>
      <c r="AL28" s="51">
        <v>4.42</v>
      </c>
    </row>
    <row r="29" spans="2:38" ht="25" customHeight="1" x14ac:dyDescent="0.2">
      <c r="B29" s="10" t="s">
        <v>15</v>
      </c>
      <c r="C29" s="11">
        <v>58.8</v>
      </c>
      <c r="D29" s="12">
        <f t="shared" ref="D29:D38" si="2">C29/1000</f>
        <v>5.8799999999999998E-2</v>
      </c>
      <c r="E29" s="13">
        <v>3.04</v>
      </c>
      <c r="F29" s="27">
        <f>175-18</f>
        <v>157</v>
      </c>
      <c r="J29" s="2"/>
      <c r="AD29" s="10" t="s">
        <v>27</v>
      </c>
      <c r="AE29" s="46">
        <v>0.31900000000000001</v>
      </c>
      <c r="AF29" s="47">
        <v>0.31900000000000001</v>
      </c>
      <c r="AG29" s="46">
        <v>0.34499999999999997</v>
      </c>
      <c r="AH29" s="48">
        <v>0.34499999999999997</v>
      </c>
      <c r="AI29" s="50">
        <v>3.85</v>
      </c>
      <c r="AJ29" s="65">
        <v>3.85</v>
      </c>
      <c r="AK29" s="50">
        <v>4.66</v>
      </c>
      <c r="AL29" s="51">
        <v>4.66</v>
      </c>
    </row>
    <row r="30" spans="2:38" ht="25" customHeight="1" x14ac:dyDescent="0.2">
      <c r="B30" s="10" t="s">
        <v>17</v>
      </c>
      <c r="C30" s="11">
        <v>86.9</v>
      </c>
      <c r="D30" s="12">
        <f t="shared" si="2"/>
        <v>8.6900000000000005E-2</v>
      </c>
      <c r="E30" s="13">
        <v>3.34</v>
      </c>
      <c r="F30" s="27">
        <f>200-18</f>
        <v>182</v>
      </c>
      <c r="J30" s="2"/>
      <c r="AD30" s="10" t="s">
        <v>29</v>
      </c>
      <c r="AE30" s="46">
        <v>0.38900000000000001</v>
      </c>
      <c r="AF30" s="47">
        <v>0.38900000000000001</v>
      </c>
      <c r="AG30" s="46">
        <v>0.42399999999999999</v>
      </c>
      <c r="AH30" s="48">
        <v>0.42399999999999999</v>
      </c>
      <c r="AI30" s="50">
        <v>4.04</v>
      </c>
      <c r="AJ30" s="65">
        <v>4.04</v>
      </c>
      <c r="AK30" s="50">
        <v>4.9000000000000004</v>
      </c>
      <c r="AL30" s="51">
        <v>4.9000000000000004</v>
      </c>
    </row>
    <row r="31" spans="2:38" ht="25" customHeight="1" x14ac:dyDescent="0.2">
      <c r="B31" s="10" t="s">
        <v>19</v>
      </c>
      <c r="C31" s="11">
        <v>122</v>
      </c>
      <c r="D31" s="12">
        <f t="shared" si="2"/>
        <v>0.122</v>
      </c>
      <c r="E31" s="13">
        <v>3.63</v>
      </c>
      <c r="F31" s="27">
        <f>225-18</f>
        <v>207</v>
      </c>
      <c r="J31" s="2"/>
      <c r="AD31" s="10" t="s">
        <v>31</v>
      </c>
      <c r="AE31" s="46">
        <v>0.46700000000000003</v>
      </c>
      <c r="AF31" s="47">
        <v>0.46700000000000003</v>
      </c>
      <c r="AG31" s="46">
        <v>0.51300000000000001</v>
      </c>
      <c r="AH31" s="48">
        <v>0.51300000000000001</v>
      </c>
      <c r="AI31" s="50">
        <v>4.2300000000000004</v>
      </c>
      <c r="AJ31" s="65">
        <v>4.2300000000000004</v>
      </c>
      <c r="AK31" s="50">
        <v>5.13</v>
      </c>
      <c r="AL31" s="51">
        <v>5.13</v>
      </c>
    </row>
    <row r="32" spans="2:38" ht="25" customHeight="1" thickBot="1" x14ac:dyDescent="0.25">
      <c r="B32" s="10" t="s">
        <v>21</v>
      </c>
      <c r="C32" s="11">
        <v>165</v>
      </c>
      <c r="D32" s="12">
        <f t="shared" si="2"/>
        <v>0.16500000000000001</v>
      </c>
      <c r="E32" s="13">
        <v>3.9</v>
      </c>
      <c r="F32" s="27">
        <f>250-18</f>
        <v>232</v>
      </c>
      <c r="J32" s="2"/>
      <c r="AD32" s="16" t="s">
        <v>33</v>
      </c>
      <c r="AE32" s="40">
        <v>0.55400000000000005</v>
      </c>
      <c r="AF32" s="41">
        <v>0.55400000000000005</v>
      </c>
      <c r="AG32" s="40">
        <v>0.61299999999999999</v>
      </c>
      <c r="AH32" s="42">
        <v>0.61299999999999999</v>
      </c>
      <c r="AI32" s="44">
        <v>4.41</v>
      </c>
      <c r="AJ32" s="58">
        <v>4.41</v>
      </c>
      <c r="AK32" s="44">
        <v>5.35</v>
      </c>
      <c r="AL32" s="45">
        <v>5.35</v>
      </c>
    </row>
    <row r="33" spans="2:38" ht="25" customHeight="1" x14ac:dyDescent="0.2">
      <c r="B33" s="10" t="s">
        <v>23</v>
      </c>
      <c r="C33" s="11">
        <v>216</v>
      </c>
      <c r="D33" s="12">
        <f t="shared" si="2"/>
        <v>0.216</v>
      </c>
      <c r="E33" s="13">
        <v>4.16</v>
      </c>
      <c r="F33" s="27">
        <f>275-18</f>
        <v>257</v>
      </c>
      <c r="J33" s="2"/>
    </row>
    <row r="34" spans="2:38" ht="25" customHeight="1" x14ac:dyDescent="0.2">
      <c r="B34" s="10" t="s">
        <v>25</v>
      </c>
      <c r="C34" s="11">
        <v>276</v>
      </c>
      <c r="D34" s="12">
        <f t="shared" si="2"/>
        <v>0.27600000000000002</v>
      </c>
      <c r="E34" s="13">
        <v>4.42</v>
      </c>
      <c r="F34" s="27">
        <f>300-18</f>
        <v>282</v>
      </c>
      <c r="J34" s="2"/>
    </row>
    <row r="35" spans="2:38" ht="25" customHeight="1" x14ac:dyDescent="0.2">
      <c r="B35" s="10" t="s">
        <v>27</v>
      </c>
      <c r="C35" s="11">
        <v>345</v>
      </c>
      <c r="D35" s="12">
        <f t="shared" si="2"/>
        <v>0.34499999999999997</v>
      </c>
      <c r="E35" s="13">
        <v>4.66</v>
      </c>
      <c r="F35" s="27">
        <f>325-18</f>
        <v>307</v>
      </c>
      <c r="J35" s="2"/>
    </row>
    <row r="36" spans="2:38" ht="25" customHeight="1" x14ac:dyDescent="0.2">
      <c r="B36" s="10" t="s">
        <v>29</v>
      </c>
      <c r="C36" s="11">
        <v>424</v>
      </c>
      <c r="D36" s="12">
        <f t="shared" si="2"/>
        <v>0.42399999999999999</v>
      </c>
      <c r="E36" s="13">
        <v>4.9000000000000004</v>
      </c>
      <c r="F36" s="27">
        <f>350-18</f>
        <v>332</v>
      </c>
      <c r="J36" s="2"/>
    </row>
    <row r="37" spans="2:38" ht="25" customHeight="1" x14ac:dyDescent="0.2">
      <c r="B37" s="10" t="s">
        <v>31</v>
      </c>
      <c r="C37" s="11">
        <v>513</v>
      </c>
      <c r="D37" s="12">
        <f t="shared" si="2"/>
        <v>0.51300000000000001</v>
      </c>
      <c r="E37" s="13">
        <v>5.13</v>
      </c>
      <c r="F37" s="27">
        <f>375-18</f>
        <v>357</v>
      </c>
      <c r="J37" s="2"/>
    </row>
    <row r="38" spans="2:38" ht="25" customHeight="1" thickBot="1" x14ac:dyDescent="0.25">
      <c r="B38" s="16" t="s">
        <v>33</v>
      </c>
      <c r="C38" s="17">
        <v>613</v>
      </c>
      <c r="D38" s="18">
        <f t="shared" si="2"/>
        <v>0.61299999999999999</v>
      </c>
      <c r="E38" s="19">
        <v>5.35</v>
      </c>
      <c r="F38" s="28">
        <f>400-18</f>
        <v>382</v>
      </c>
      <c r="G38" s="29"/>
      <c r="H38" s="29"/>
      <c r="I38" s="29"/>
      <c r="J38" s="30"/>
    </row>
    <row r="39" spans="2:38" ht="25" customHeight="1" thickBot="1" x14ac:dyDescent="0.25"/>
    <row r="40" spans="2:38" ht="25" customHeight="1" thickBot="1" x14ac:dyDescent="0.25">
      <c r="B40" s="79" t="s">
        <v>0</v>
      </c>
      <c r="C40" s="80"/>
      <c r="D40" s="80"/>
      <c r="E40" s="80"/>
      <c r="F40" s="80"/>
      <c r="G40" s="80"/>
      <c r="H40" s="80"/>
      <c r="I40" s="80"/>
      <c r="J40" s="81"/>
    </row>
    <row r="41" spans="2:38" ht="25" customHeight="1" x14ac:dyDescent="0.2">
      <c r="B41" s="82"/>
      <c r="C41" s="83"/>
      <c r="D41" s="83"/>
      <c r="E41" s="83"/>
      <c r="F41" s="83"/>
      <c r="G41" s="83"/>
      <c r="H41" s="83"/>
      <c r="I41" s="83"/>
      <c r="J41" s="84"/>
      <c r="AD41" s="59"/>
      <c r="AE41" s="61" t="s">
        <v>50</v>
      </c>
      <c r="AF41" s="61"/>
      <c r="AG41" s="61" t="s">
        <v>51</v>
      </c>
      <c r="AH41" s="61"/>
      <c r="AI41" s="61" t="s">
        <v>50</v>
      </c>
      <c r="AJ41" s="61"/>
      <c r="AK41" s="61" t="s">
        <v>51</v>
      </c>
      <c r="AL41" s="62"/>
    </row>
    <row r="42" spans="2:38" ht="25" customHeight="1" thickBot="1" x14ac:dyDescent="0.25">
      <c r="B42" s="82"/>
      <c r="C42" s="83"/>
      <c r="D42" s="83"/>
      <c r="E42" s="83"/>
      <c r="F42" s="83"/>
      <c r="G42" s="83"/>
      <c r="H42" s="83"/>
      <c r="I42" s="83"/>
      <c r="J42" s="84"/>
      <c r="AD42" s="70"/>
      <c r="AE42" s="71" t="s">
        <v>52</v>
      </c>
      <c r="AF42" s="71"/>
      <c r="AG42" s="71" t="s">
        <v>52</v>
      </c>
      <c r="AH42" s="71"/>
      <c r="AI42" s="71" t="s">
        <v>53</v>
      </c>
      <c r="AJ42" s="71"/>
      <c r="AK42" s="71" t="s">
        <v>53</v>
      </c>
      <c r="AL42" s="72"/>
    </row>
    <row r="43" spans="2:38" ht="25" customHeight="1" thickBot="1" x14ac:dyDescent="0.25">
      <c r="B43" s="85" t="s">
        <v>38</v>
      </c>
      <c r="C43" s="86"/>
      <c r="D43" s="86"/>
      <c r="E43" s="86"/>
      <c r="F43" s="86"/>
      <c r="G43" s="86"/>
      <c r="H43" s="86"/>
      <c r="I43" s="86"/>
      <c r="J43" s="87"/>
      <c r="AD43" s="35" t="s">
        <v>13</v>
      </c>
      <c r="AE43" s="66">
        <v>4.41E-2</v>
      </c>
      <c r="AF43" s="67">
        <v>4.41E-2</v>
      </c>
      <c r="AG43" s="66">
        <v>3.7100000000000001E-2</v>
      </c>
      <c r="AH43" s="68">
        <v>3.7100000000000001E-2</v>
      </c>
      <c r="AI43" s="56">
        <v>2.5</v>
      </c>
      <c r="AJ43" s="69">
        <v>2.5</v>
      </c>
      <c r="AK43" s="56">
        <v>2.71</v>
      </c>
      <c r="AL43" s="57">
        <v>2.71</v>
      </c>
    </row>
    <row r="44" spans="2:38" ht="25" customHeight="1" x14ac:dyDescent="0.2">
      <c r="B44" s="88" t="s">
        <v>2</v>
      </c>
      <c r="C44" s="89"/>
      <c r="D44" s="89"/>
      <c r="E44" s="89"/>
      <c r="F44" s="89"/>
      <c r="G44" s="89"/>
      <c r="H44" s="89"/>
      <c r="I44" s="89"/>
      <c r="J44" s="90"/>
      <c r="AD44" s="10" t="s">
        <v>15</v>
      </c>
      <c r="AE44" s="46">
        <v>6.6599999999999993E-2</v>
      </c>
      <c r="AF44" s="47">
        <v>6.6599999999999993E-2</v>
      </c>
      <c r="AG44" s="46">
        <v>5.8799999999999998E-2</v>
      </c>
      <c r="AH44" s="48">
        <v>5.8799999999999998E-2</v>
      </c>
      <c r="AI44" s="50">
        <v>2.77</v>
      </c>
      <c r="AJ44" s="65">
        <v>2.77</v>
      </c>
      <c r="AK44" s="50">
        <v>3.04</v>
      </c>
      <c r="AL44" s="51">
        <v>3.04</v>
      </c>
    </row>
    <row r="45" spans="2:38" ht="25" customHeight="1" x14ac:dyDescent="0.2">
      <c r="B45" s="91" t="s">
        <v>39</v>
      </c>
      <c r="C45" s="92"/>
      <c r="D45" s="92"/>
      <c r="E45" s="92"/>
      <c r="F45" s="92"/>
      <c r="G45" s="92"/>
      <c r="H45" s="92"/>
      <c r="I45" s="92"/>
      <c r="J45" s="93"/>
      <c r="AD45" s="10" t="s">
        <v>17</v>
      </c>
      <c r="AE45" s="46">
        <v>9.5000000000000001E-2</v>
      </c>
      <c r="AF45" s="47">
        <v>9.5000000000000001E-2</v>
      </c>
      <c r="AG45" s="46">
        <v>8.6900000000000005E-2</v>
      </c>
      <c r="AH45" s="48">
        <v>8.6900000000000005E-2</v>
      </c>
      <c r="AI45" s="50">
        <v>3.03</v>
      </c>
      <c r="AJ45" s="65">
        <v>3.03</v>
      </c>
      <c r="AK45" s="50">
        <v>3.34</v>
      </c>
      <c r="AL45" s="51">
        <v>3.34</v>
      </c>
    </row>
    <row r="46" spans="2:38" ht="25" customHeight="1" thickBot="1" x14ac:dyDescent="0.25">
      <c r="B46" s="1"/>
      <c r="J46" s="2"/>
      <c r="AD46" s="10" t="s">
        <v>19</v>
      </c>
      <c r="AE46" s="46">
        <v>0.13</v>
      </c>
      <c r="AF46" s="47">
        <v>0.13</v>
      </c>
      <c r="AG46" s="46">
        <v>0.122</v>
      </c>
      <c r="AH46" s="48">
        <v>0.122</v>
      </c>
      <c r="AI46" s="50">
        <v>3.27</v>
      </c>
      <c r="AJ46" s="65">
        <v>3.27</v>
      </c>
      <c r="AK46" s="50">
        <v>3.63</v>
      </c>
      <c r="AL46" s="51">
        <v>3.63</v>
      </c>
    </row>
    <row r="47" spans="2:38" ht="25" customHeight="1" thickBot="1" x14ac:dyDescent="0.25">
      <c r="B47" s="94" t="s">
        <v>40</v>
      </c>
      <c r="C47" s="95"/>
      <c r="D47" s="95"/>
      <c r="E47" s="96"/>
      <c r="G47" s="94" t="s">
        <v>5</v>
      </c>
      <c r="H47" s="95"/>
      <c r="I47" s="95"/>
      <c r="J47" s="96"/>
      <c r="AD47" s="10" t="s">
        <v>21</v>
      </c>
      <c r="AE47" s="46">
        <v>0.17199999999999999</v>
      </c>
      <c r="AF47" s="47">
        <v>0.17199999999999999</v>
      </c>
      <c r="AG47" s="46">
        <v>0.16500000000000001</v>
      </c>
      <c r="AH47" s="48">
        <v>0.16500000000000001</v>
      </c>
      <c r="AI47" s="50">
        <v>3.51</v>
      </c>
      <c r="AJ47" s="65">
        <v>3.51</v>
      </c>
      <c r="AK47" s="50">
        <v>3.9</v>
      </c>
      <c r="AL47" s="51">
        <v>3.9</v>
      </c>
    </row>
    <row r="48" spans="2:38" ht="25" customHeight="1" x14ac:dyDescent="0.2">
      <c r="B48" s="3"/>
      <c r="C48" s="4" t="s">
        <v>6</v>
      </c>
      <c r="D48" s="4" t="s">
        <v>7</v>
      </c>
      <c r="E48" s="5" t="s">
        <v>8</v>
      </c>
      <c r="G48" s="6" t="s">
        <v>9</v>
      </c>
      <c r="H48" s="7" t="s">
        <v>10</v>
      </c>
      <c r="I48" s="8" t="s">
        <v>11</v>
      </c>
      <c r="J48" s="9" t="s">
        <v>12</v>
      </c>
      <c r="AD48" s="10" t="s">
        <v>23</v>
      </c>
      <c r="AE48" s="46">
        <v>0.222</v>
      </c>
      <c r="AF48" s="47">
        <v>0.222</v>
      </c>
      <c r="AG48" s="46">
        <v>0.216</v>
      </c>
      <c r="AH48" s="48">
        <v>0.216</v>
      </c>
      <c r="AI48" s="50">
        <v>3.73</v>
      </c>
      <c r="AJ48" s="65">
        <v>3.73</v>
      </c>
      <c r="AK48" s="50">
        <v>4.16</v>
      </c>
      <c r="AL48" s="51">
        <v>4.16</v>
      </c>
    </row>
    <row r="49" spans="2:38" ht="25" customHeight="1" x14ac:dyDescent="0.2">
      <c r="B49" s="10" t="s">
        <v>13</v>
      </c>
      <c r="C49" s="11">
        <v>44.1</v>
      </c>
      <c r="D49" s="12">
        <f>C49/1000</f>
        <v>4.41E-2</v>
      </c>
      <c r="E49" s="13">
        <v>2.5</v>
      </c>
      <c r="G49" s="10" t="s">
        <v>13</v>
      </c>
      <c r="H49" s="14" t="s">
        <v>14</v>
      </c>
      <c r="I49" s="11">
        <f>((D49-D63)/D49)*100</f>
        <v>15.873015873015872</v>
      </c>
      <c r="J49" s="15">
        <f>((E49-E63)/E49)*100</f>
        <v>-8.3999999999999986</v>
      </c>
      <c r="AD49" s="10" t="s">
        <v>25</v>
      </c>
      <c r="AE49" s="46">
        <v>0.27900000000000003</v>
      </c>
      <c r="AF49" s="47">
        <v>0.27900000000000003</v>
      </c>
      <c r="AG49" s="46">
        <v>0.27600000000000002</v>
      </c>
      <c r="AH49" s="48">
        <v>0.27600000000000002</v>
      </c>
      <c r="AI49" s="50">
        <v>3.95</v>
      </c>
      <c r="AJ49" s="65">
        <v>3.95</v>
      </c>
      <c r="AK49" s="50">
        <v>4.42</v>
      </c>
      <c r="AL49" s="51">
        <v>4.42</v>
      </c>
    </row>
    <row r="50" spans="2:38" ht="25" customHeight="1" x14ac:dyDescent="0.2">
      <c r="B50" s="10" t="s">
        <v>15</v>
      </c>
      <c r="C50" s="11">
        <v>66.599999999999994</v>
      </c>
      <c r="D50" s="12">
        <f t="shared" ref="D50:D59" si="3">C50/1000</f>
        <v>6.6599999999999993E-2</v>
      </c>
      <c r="E50" s="13">
        <v>2.77</v>
      </c>
      <c r="G50" s="10" t="s">
        <v>15</v>
      </c>
      <c r="H50" s="14" t="s">
        <v>16</v>
      </c>
      <c r="I50" s="11">
        <f t="shared" ref="I50:J59" si="4">((D50-D64)/D50)*100</f>
        <v>11.711711711711704</v>
      </c>
      <c r="J50" s="15">
        <f t="shared" si="4"/>
        <v>-9.7472924187725649</v>
      </c>
      <c r="AD50" s="10" t="s">
        <v>27</v>
      </c>
      <c r="AE50" s="46">
        <v>0.34499999999999997</v>
      </c>
      <c r="AF50" s="47">
        <v>0.34499999999999997</v>
      </c>
      <c r="AG50" s="46">
        <v>0.34499999999999997</v>
      </c>
      <c r="AH50" s="48">
        <v>0.34499999999999997</v>
      </c>
      <c r="AI50" s="50">
        <v>4.16</v>
      </c>
      <c r="AJ50" s="65">
        <v>4.16</v>
      </c>
      <c r="AK50" s="50">
        <v>4.66</v>
      </c>
      <c r="AL50" s="51">
        <v>4.66</v>
      </c>
    </row>
    <row r="51" spans="2:38" ht="25" customHeight="1" x14ac:dyDescent="0.2">
      <c r="B51" s="10" t="s">
        <v>17</v>
      </c>
      <c r="C51" s="11">
        <v>95</v>
      </c>
      <c r="D51" s="12">
        <f t="shared" si="3"/>
        <v>9.5000000000000001E-2</v>
      </c>
      <c r="E51" s="13">
        <v>3.03</v>
      </c>
      <c r="G51" s="10" t="s">
        <v>17</v>
      </c>
      <c r="H51" s="14" t="s">
        <v>18</v>
      </c>
      <c r="I51" s="11">
        <f t="shared" si="4"/>
        <v>8.5263157894736796</v>
      </c>
      <c r="J51" s="15">
        <f t="shared" si="4"/>
        <v>-10.231023102310234</v>
      </c>
      <c r="AD51" s="10" t="s">
        <v>29</v>
      </c>
      <c r="AE51" s="46">
        <v>0.42</v>
      </c>
      <c r="AF51" s="47">
        <v>0.42</v>
      </c>
      <c r="AG51" s="46">
        <v>0.42399999999999999</v>
      </c>
      <c r="AH51" s="48">
        <v>0.42399999999999999</v>
      </c>
      <c r="AI51" s="50">
        <v>4.37</v>
      </c>
      <c r="AJ51" s="65">
        <v>4.37</v>
      </c>
      <c r="AK51" s="50">
        <v>4.9000000000000004</v>
      </c>
      <c r="AL51" s="51">
        <v>4.9000000000000004</v>
      </c>
    </row>
    <row r="52" spans="2:38" ht="25" customHeight="1" x14ac:dyDescent="0.2">
      <c r="B52" s="10" t="s">
        <v>19</v>
      </c>
      <c r="C52" s="11">
        <v>130</v>
      </c>
      <c r="D52" s="12">
        <f t="shared" si="3"/>
        <v>0.13</v>
      </c>
      <c r="E52" s="13">
        <v>3.27</v>
      </c>
      <c r="G52" s="10" t="s">
        <v>19</v>
      </c>
      <c r="H52" s="14" t="s">
        <v>20</v>
      </c>
      <c r="I52" s="11">
        <f t="shared" si="4"/>
        <v>6.1538461538461586</v>
      </c>
      <c r="J52" s="15">
        <f t="shared" si="4"/>
        <v>-11.009174311926602</v>
      </c>
      <c r="AD52" s="10" t="s">
        <v>31</v>
      </c>
      <c r="AE52" s="46">
        <v>0.504</v>
      </c>
      <c r="AF52" s="47">
        <v>0.504</v>
      </c>
      <c r="AG52" s="46">
        <v>0.51300000000000001</v>
      </c>
      <c r="AH52" s="48">
        <v>0.51300000000000001</v>
      </c>
      <c r="AI52" s="50">
        <v>4.57</v>
      </c>
      <c r="AJ52" s="65">
        <v>4.57</v>
      </c>
      <c r="AK52" s="50">
        <v>5.13</v>
      </c>
      <c r="AL52" s="51">
        <v>5.13</v>
      </c>
    </row>
    <row r="53" spans="2:38" ht="25" customHeight="1" thickBot="1" x14ac:dyDescent="0.25">
      <c r="B53" s="10" t="s">
        <v>21</v>
      </c>
      <c r="C53" s="11">
        <v>172</v>
      </c>
      <c r="D53" s="12">
        <f t="shared" si="3"/>
        <v>0.17199999999999999</v>
      </c>
      <c r="E53" s="13">
        <v>3.51</v>
      </c>
      <c r="G53" s="10" t="s">
        <v>21</v>
      </c>
      <c r="H53" s="14" t="s">
        <v>22</v>
      </c>
      <c r="I53" s="11">
        <f t="shared" si="4"/>
        <v>4.0697674418604528</v>
      </c>
      <c r="J53" s="15">
        <f t="shared" si="4"/>
        <v>-11.111111111111114</v>
      </c>
      <c r="AD53" s="16" t="s">
        <v>33</v>
      </c>
      <c r="AE53" s="40">
        <v>0.59799999999999998</v>
      </c>
      <c r="AF53" s="41">
        <v>0.59799999999999998</v>
      </c>
      <c r="AG53" s="40">
        <v>0.61299999999999999</v>
      </c>
      <c r="AH53" s="42">
        <v>0.61299999999999999</v>
      </c>
      <c r="AI53" s="44">
        <v>4.76</v>
      </c>
      <c r="AJ53" s="58">
        <v>4.76</v>
      </c>
      <c r="AK53" s="44">
        <v>5.35</v>
      </c>
      <c r="AL53" s="45">
        <v>5.35</v>
      </c>
    </row>
    <row r="54" spans="2:38" ht="25" customHeight="1" x14ac:dyDescent="0.2">
      <c r="B54" s="10" t="s">
        <v>23</v>
      </c>
      <c r="C54" s="11">
        <v>222</v>
      </c>
      <c r="D54" s="12">
        <f t="shared" si="3"/>
        <v>0.222</v>
      </c>
      <c r="E54" s="13">
        <v>3.73</v>
      </c>
      <c r="G54" s="10" t="s">
        <v>23</v>
      </c>
      <c r="H54" s="14" t="s">
        <v>24</v>
      </c>
      <c r="I54" s="11">
        <f t="shared" si="4"/>
        <v>2.7027027027027049</v>
      </c>
      <c r="J54" s="15">
        <f t="shared" si="4"/>
        <v>-11.528150134048262</v>
      </c>
    </row>
    <row r="55" spans="2:38" ht="25" customHeight="1" x14ac:dyDescent="0.2">
      <c r="B55" s="10" t="s">
        <v>25</v>
      </c>
      <c r="C55" s="11">
        <v>279</v>
      </c>
      <c r="D55" s="12">
        <f t="shared" si="3"/>
        <v>0.27900000000000003</v>
      </c>
      <c r="E55" s="13">
        <v>3.95</v>
      </c>
      <c r="G55" s="10" t="s">
        <v>25</v>
      </c>
      <c r="H55" s="14" t="s">
        <v>26</v>
      </c>
      <c r="I55" s="11">
        <f t="shared" si="4"/>
        <v>1.0752688172043019</v>
      </c>
      <c r="J55" s="15">
        <f t="shared" si="4"/>
        <v>-11.898734177215182</v>
      </c>
    </row>
    <row r="56" spans="2:38" ht="25" customHeight="1" x14ac:dyDescent="0.2">
      <c r="B56" s="10" t="s">
        <v>27</v>
      </c>
      <c r="C56" s="11">
        <v>345</v>
      </c>
      <c r="D56" s="12">
        <f t="shared" si="3"/>
        <v>0.34499999999999997</v>
      </c>
      <c r="E56" s="13">
        <v>4.16</v>
      </c>
      <c r="G56" s="10" t="s">
        <v>27</v>
      </c>
      <c r="H56" s="14" t="s">
        <v>28</v>
      </c>
      <c r="I56" s="11">
        <f t="shared" si="4"/>
        <v>0</v>
      </c>
      <c r="J56" s="15">
        <f t="shared" si="4"/>
        <v>-12.019230769230768</v>
      </c>
    </row>
    <row r="57" spans="2:38" ht="25" customHeight="1" x14ac:dyDescent="0.2">
      <c r="B57" s="10" t="s">
        <v>29</v>
      </c>
      <c r="C57" s="11">
        <v>420</v>
      </c>
      <c r="D57" s="12">
        <f t="shared" si="3"/>
        <v>0.42</v>
      </c>
      <c r="E57" s="13">
        <v>4.37</v>
      </c>
      <c r="G57" s="10" t="s">
        <v>29</v>
      </c>
      <c r="H57" s="14" t="s">
        <v>30</v>
      </c>
      <c r="I57" s="11">
        <f t="shared" si="4"/>
        <v>-0.95238095238095333</v>
      </c>
      <c r="J57" s="15">
        <f t="shared" si="4"/>
        <v>-12.128146453089251</v>
      </c>
    </row>
    <row r="58" spans="2:38" ht="25" customHeight="1" x14ac:dyDescent="0.2">
      <c r="B58" s="10" t="s">
        <v>31</v>
      </c>
      <c r="C58" s="11">
        <v>504</v>
      </c>
      <c r="D58" s="12">
        <f t="shared" si="3"/>
        <v>0.504</v>
      </c>
      <c r="E58" s="13">
        <v>4.57</v>
      </c>
      <c r="G58" s="10" t="s">
        <v>31</v>
      </c>
      <c r="H58" s="14" t="s">
        <v>32</v>
      </c>
      <c r="I58" s="11">
        <f t="shared" si="4"/>
        <v>-1.7857142857142874</v>
      </c>
      <c r="J58" s="15">
        <f t="shared" si="4"/>
        <v>-12.253829321663011</v>
      </c>
    </row>
    <row r="59" spans="2:38" ht="25" customHeight="1" thickBot="1" x14ac:dyDescent="0.25">
      <c r="B59" s="16" t="s">
        <v>33</v>
      </c>
      <c r="C59" s="17">
        <v>598</v>
      </c>
      <c r="D59" s="18">
        <f t="shared" si="3"/>
        <v>0.59799999999999998</v>
      </c>
      <c r="E59" s="19">
        <v>4.76</v>
      </c>
      <c r="G59" s="16" t="s">
        <v>33</v>
      </c>
      <c r="H59" s="20" t="s">
        <v>34</v>
      </c>
      <c r="I59" s="21">
        <f t="shared" si="4"/>
        <v>-2.5083612040133803</v>
      </c>
      <c r="J59" s="22">
        <f t="shared" si="4"/>
        <v>-12.394957983193274</v>
      </c>
    </row>
    <row r="60" spans="2:38" ht="25" customHeight="1" thickBot="1" x14ac:dyDescent="0.25">
      <c r="B60" s="1"/>
      <c r="H60" s="31" t="s">
        <v>35</v>
      </c>
      <c r="I60" s="24">
        <f>SUM(I49:I59)/11</f>
        <v>4.078742913427841</v>
      </c>
      <c r="J60" s="25">
        <f>SUM(J49:J59)/11</f>
        <v>-11.156513616596387</v>
      </c>
    </row>
    <row r="61" spans="2:38" ht="25" customHeight="1" thickBot="1" x14ac:dyDescent="0.25">
      <c r="B61" s="94" t="s">
        <v>36</v>
      </c>
      <c r="C61" s="95"/>
      <c r="D61" s="95"/>
      <c r="E61" s="96"/>
      <c r="J61" s="2"/>
    </row>
    <row r="62" spans="2:38" ht="25" customHeight="1" x14ac:dyDescent="0.2">
      <c r="B62" s="3"/>
      <c r="C62" s="4" t="s">
        <v>6</v>
      </c>
      <c r="D62" s="4" t="s">
        <v>7</v>
      </c>
      <c r="E62" s="5" t="s">
        <v>8</v>
      </c>
      <c r="F62" s="26" t="s">
        <v>37</v>
      </c>
      <c r="J62" s="2"/>
    </row>
    <row r="63" spans="2:38" ht="25" customHeight="1" x14ac:dyDescent="0.2">
      <c r="B63" s="10" t="s">
        <v>13</v>
      </c>
      <c r="C63" s="11">
        <v>37.1</v>
      </c>
      <c r="D63" s="12">
        <f>C63/1000</f>
        <v>3.7100000000000001E-2</v>
      </c>
      <c r="E63" s="13">
        <v>2.71</v>
      </c>
      <c r="F63" s="27">
        <f>150-18</f>
        <v>132</v>
      </c>
      <c r="J63" s="2"/>
    </row>
    <row r="64" spans="2:38" ht="25" customHeight="1" x14ac:dyDescent="0.2">
      <c r="B64" s="10" t="s">
        <v>15</v>
      </c>
      <c r="C64" s="11">
        <v>58.8</v>
      </c>
      <c r="D64" s="12">
        <f t="shared" ref="D64:D73" si="5">C64/1000</f>
        <v>5.8799999999999998E-2</v>
      </c>
      <c r="E64" s="13">
        <v>3.04</v>
      </c>
      <c r="F64" s="27">
        <f>175-18</f>
        <v>157</v>
      </c>
      <c r="J64" s="2"/>
    </row>
    <row r="65" spans="2:38" ht="25" customHeight="1" x14ac:dyDescent="0.2">
      <c r="B65" s="10" t="s">
        <v>17</v>
      </c>
      <c r="C65" s="11">
        <v>86.9</v>
      </c>
      <c r="D65" s="12">
        <f t="shared" si="5"/>
        <v>8.6900000000000005E-2</v>
      </c>
      <c r="E65" s="13">
        <v>3.34</v>
      </c>
      <c r="F65" s="27">
        <f>200-18</f>
        <v>182</v>
      </c>
      <c r="J65" s="2"/>
    </row>
    <row r="66" spans="2:38" ht="25" customHeight="1" x14ac:dyDescent="0.2">
      <c r="B66" s="10" t="s">
        <v>19</v>
      </c>
      <c r="C66" s="11">
        <v>122</v>
      </c>
      <c r="D66" s="12">
        <f t="shared" si="5"/>
        <v>0.122</v>
      </c>
      <c r="E66" s="13">
        <v>3.63</v>
      </c>
      <c r="F66" s="27">
        <f>225-18</f>
        <v>207</v>
      </c>
      <c r="J66" s="2"/>
    </row>
    <row r="67" spans="2:38" ht="25" customHeight="1" x14ac:dyDescent="0.2">
      <c r="B67" s="10" t="s">
        <v>21</v>
      </c>
      <c r="C67" s="11">
        <v>165</v>
      </c>
      <c r="D67" s="12">
        <f t="shared" si="5"/>
        <v>0.16500000000000001</v>
      </c>
      <c r="E67" s="13">
        <v>3.9</v>
      </c>
      <c r="F67" s="27">
        <f>250-18</f>
        <v>232</v>
      </c>
      <c r="J67" s="2"/>
    </row>
    <row r="68" spans="2:38" ht="25" customHeight="1" x14ac:dyDescent="0.2">
      <c r="B68" s="10" t="s">
        <v>23</v>
      </c>
      <c r="C68" s="11">
        <v>216</v>
      </c>
      <c r="D68" s="12">
        <f t="shared" si="5"/>
        <v>0.216</v>
      </c>
      <c r="E68" s="13">
        <v>4.16</v>
      </c>
      <c r="F68" s="27">
        <f>275-18</f>
        <v>257</v>
      </c>
      <c r="J68" s="2"/>
    </row>
    <row r="69" spans="2:38" ht="25" customHeight="1" x14ac:dyDescent="0.2">
      <c r="B69" s="10" t="s">
        <v>25</v>
      </c>
      <c r="C69" s="11">
        <v>276</v>
      </c>
      <c r="D69" s="12">
        <f t="shared" si="5"/>
        <v>0.27600000000000002</v>
      </c>
      <c r="E69" s="13">
        <v>4.42</v>
      </c>
      <c r="F69" s="27">
        <f>300-18</f>
        <v>282</v>
      </c>
      <c r="J69" s="2"/>
    </row>
    <row r="70" spans="2:38" ht="25" customHeight="1" x14ac:dyDescent="0.2">
      <c r="B70" s="10" t="s">
        <v>27</v>
      </c>
      <c r="C70" s="11">
        <v>345</v>
      </c>
      <c r="D70" s="12">
        <f t="shared" si="5"/>
        <v>0.34499999999999997</v>
      </c>
      <c r="E70" s="13">
        <v>4.66</v>
      </c>
      <c r="F70" s="27">
        <f>325-18</f>
        <v>307</v>
      </c>
      <c r="J70" s="2"/>
    </row>
    <row r="71" spans="2:38" ht="25" customHeight="1" x14ac:dyDescent="0.2">
      <c r="B71" s="10" t="s">
        <v>29</v>
      </c>
      <c r="C71" s="11">
        <v>424</v>
      </c>
      <c r="D71" s="12">
        <f t="shared" si="5"/>
        <v>0.42399999999999999</v>
      </c>
      <c r="E71" s="13">
        <v>4.9000000000000004</v>
      </c>
      <c r="F71" s="27">
        <f>350-18</f>
        <v>332</v>
      </c>
      <c r="J71" s="2"/>
    </row>
    <row r="72" spans="2:38" ht="25" customHeight="1" x14ac:dyDescent="0.2">
      <c r="B72" s="10" t="s">
        <v>31</v>
      </c>
      <c r="C72" s="11">
        <v>513</v>
      </c>
      <c r="D72" s="12">
        <f t="shared" si="5"/>
        <v>0.51300000000000001</v>
      </c>
      <c r="E72" s="13">
        <v>5.13</v>
      </c>
      <c r="F72" s="27">
        <f>375-18</f>
        <v>357</v>
      </c>
      <c r="J72" s="2"/>
    </row>
    <row r="73" spans="2:38" ht="25" customHeight="1" thickBot="1" x14ac:dyDescent="0.25">
      <c r="B73" s="16" t="s">
        <v>33</v>
      </c>
      <c r="C73" s="17">
        <v>613</v>
      </c>
      <c r="D73" s="18">
        <f t="shared" si="5"/>
        <v>0.61299999999999999</v>
      </c>
      <c r="E73" s="19">
        <v>5.35</v>
      </c>
      <c r="F73" s="28">
        <f>400-18</f>
        <v>382</v>
      </c>
      <c r="G73" s="29"/>
      <c r="H73" s="29"/>
      <c r="I73" s="29"/>
      <c r="J73" s="30"/>
    </row>
    <row r="74" spans="2:38" ht="25" customHeight="1" thickBot="1" x14ac:dyDescent="0.25"/>
    <row r="75" spans="2:38" ht="25" customHeight="1" x14ac:dyDescent="0.2">
      <c r="B75" s="79" t="s">
        <v>0</v>
      </c>
      <c r="C75" s="80"/>
      <c r="D75" s="80"/>
      <c r="E75" s="80"/>
      <c r="F75" s="80"/>
      <c r="G75" s="80"/>
      <c r="H75" s="80"/>
      <c r="I75" s="80"/>
      <c r="J75" s="81"/>
    </row>
    <row r="76" spans="2:38" ht="25" customHeight="1" thickBot="1" x14ac:dyDescent="0.25">
      <c r="B76" s="82"/>
      <c r="C76" s="83"/>
      <c r="D76" s="83"/>
      <c r="E76" s="83"/>
      <c r="F76" s="83"/>
      <c r="G76" s="83"/>
      <c r="H76" s="83"/>
      <c r="I76" s="83"/>
      <c r="J76" s="84"/>
    </row>
    <row r="77" spans="2:38" ht="25" customHeight="1" thickBot="1" x14ac:dyDescent="0.25">
      <c r="B77" s="82"/>
      <c r="C77" s="83"/>
      <c r="D77" s="83"/>
      <c r="E77" s="83"/>
      <c r="F77" s="83"/>
      <c r="G77" s="83"/>
      <c r="H77" s="83"/>
      <c r="I77" s="83"/>
      <c r="J77" s="84"/>
      <c r="AD77" s="59"/>
      <c r="AE77" s="61" t="s">
        <v>54</v>
      </c>
      <c r="AF77" s="61"/>
      <c r="AG77" s="61" t="s">
        <v>51</v>
      </c>
      <c r="AH77" s="61"/>
      <c r="AI77" s="61" t="s">
        <v>54</v>
      </c>
      <c r="AJ77" s="61"/>
      <c r="AK77" s="61" t="s">
        <v>51</v>
      </c>
      <c r="AL77" s="62"/>
    </row>
    <row r="78" spans="2:38" ht="25" customHeight="1" thickBot="1" x14ac:dyDescent="0.25">
      <c r="B78" s="85" t="s">
        <v>41</v>
      </c>
      <c r="C78" s="86"/>
      <c r="D78" s="86"/>
      <c r="E78" s="86"/>
      <c r="F78" s="86"/>
      <c r="G78" s="86"/>
      <c r="H78" s="86"/>
      <c r="I78" s="86"/>
      <c r="J78" s="87"/>
      <c r="AD78" s="60"/>
      <c r="AE78" s="63" t="s">
        <v>52</v>
      </c>
      <c r="AF78" s="63"/>
      <c r="AG78" s="63" t="s">
        <v>52</v>
      </c>
      <c r="AH78" s="63"/>
      <c r="AI78" s="63" t="s">
        <v>53</v>
      </c>
      <c r="AJ78" s="63"/>
      <c r="AK78" s="63" t="s">
        <v>53</v>
      </c>
      <c r="AL78" s="64"/>
    </row>
    <row r="79" spans="2:38" ht="25" customHeight="1" x14ac:dyDescent="0.2">
      <c r="B79" s="88" t="s">
        <v>2</v>
      </c>
      <c r="C79" s="89"/>
      <c r="D79" s="89"/>
      <c r="E79" s="89"/>
      <c r="F79" s="89"/>
      <c r="G79" s="89"/>
      <c r="H79" s="89"/>
      <c r="I79" s="89"/>
      <c r="J79" s="90"/>
      <c r="AD79" s="39" t="s">
        <v>13</v>
      </c>
      <c r="AE79" s="52">
        <v>5.21E-2</v>
      </c>
      <c r="AF79" s="53">
        <v>5.21E-2</v>
      </c>
      <c r="AG79" s="52">
        <v>3.7100000000000001E-2</v>
      </c>
      <c r="AH79" s="54">
        <v>3.7100000000000001E-2</v>
      </c>
      <c r="AI79" s="55">
        <v>2.95</v>
      </c>
      <c r="AJ79" s="55">
        <v>2.95</v>
      </c>
      <c r="AK79" s="56">
        <v>2.71</v>
      </c>
      <c r="AL79" s="57">
        <v>2.71</v>
      </c>
    </row>
    <row r="80" spans="2:38" ht="25" customHeight="1" x14ac:dyDescent="0.2">
      <c r="B80" s="91" t="s">
        <v>42</v>
      </c>
      <c r="C80" s="92"/>
      <c r="D80" s="92"/>
      <c r="E80" s="92"/>
      <c r="F80" s="92"/>
      <c r="G80" s="92"/>
      <c r="H80" s="92"/>
      <c r="I80" s="92"/>
      <c r="J80" s="93"/>
      <c r="AD80" s="10" t="s">
        <v>15</v>
      </c>
      <c r="AE80" s="46">
        <v>7.8400000000000011E-2</v>
      </c>
      <c r="AF80" s="47">
        <v>7.8400000000000011E-2</v>
      </c>
      <c r="AG80" s="46">
        <v>5.8799999999999998E-2</v>
      </c>
      <c r="AH80" s="48">
        <v>5.8799999999999998E-2</v>
      </c>
      <c r="AI80" s="49">
        <v>3.26</v>
      </c>
      <c r="AJ80" s="49">
        <v>3.26</v>
      </c>
      <c r="AK80" s="50">
        <v>3.04</v>
      </c>
      <c r="AL80" s="51">
        <v>3.04</v>
      </c>
    </row>
    <row r="81" spans="2:38" ht="25" customHeight="1" thickBot="1" x14ac:dyDescent="0.25">
      <c r="B81" s="1"/>
      <c r="J81" s="2"/>
      <c r="AD81" s="10" t="s">
        <v>17</v>
      </c>
      <c r="AE81" s="46">
        <v>0.111</v>
      </c>
      <c r="AF81" s="47">
        <v>0.111</v>
      </c>
      <c r="AG81" s="46">
        <v>8.6900000000000005E-2</v>
      </c>
      <c r="AH81" s="48">
        <v>8.6900000000000005E-2</v>
      </c>
      <c r="AI81" s="49">
        <v>3.55</v>
      </c>
      <c r="AJ81" s="49">
        <v>3.55</v>
      </c>
      <c r="AK81" s="50">
        <v>3.34</v>
      </c>
      <c r="AL81" s="51">
        <v>3.34</v>
      </c>
    </row>
    <row r="82" spans="2:38" ht="25" customHeight="1" thickBot="1" x14ac:dyDescent="0.25">
      <c r="B82" s="94" t="s">
        <v>40</v>
      </c>
      <c r="C82" s="95"/>
      <c r="D82" s="95"/>
      <c r="E82" s="96"/>
      <c r="G82" s="94" t="s">
        <v>5</v>
      </c>
      <c r="H82" s="95"/>
      <c r="I82" s="95"/>
      <c r="J82" s="96"/>
      <c r="AD82" s="10" t="s">
        <v>19</v>
      </c>
      <c r="AE82" s="46">
        <v>0.152</v>
      </c>
      <c r="AF82" s="47">
        <v>0.152</v>
      </c>
      <c r="AG82" s="46">
        <v>0.122</v>
      </c>
      <c r="AH82" s="48">
        <v>0.122</v>
      </c>
      <c r="AI82" s="49">
        <v>3.83</v>
      </c>
      <c r="AJ82" s="49">
        <v>3.83</v>
      </c>
      <c r="AK82" s="50">
        <v>3.63</v>
      </c>
      <c r="AL82" s="51">
        <v>3.63</v>
      </c>
    </row>
    <row r="83" spans="2:38" ht="25" customHeight="1" x14ac:dyDescent="0.2">
      <c r="B83" s="3"/>
      <c r="C83" s="4" t="s">
        <v>6</v>
      </c>
      <c r="D83" s="4" t="s">
        <v>7</v>
      </c>
      <c r="E83" s="5" t="s">
        <v>8</v>
      </c>
      <c r="G83" s="6" t="s">
        <v>9</v>
      </c>
      <c r="H83" s="7" t="s">
        <v>10</v>
      </c>
      <c r="I83" s="8" t="s">
        <v>11</v>
      </c>
      <c r="J83" s="9" t="s">
        <v>12</v>
      </c>
      <c r="AD83" s="10" t="s">
        <v>21</v>
      </c>
      <c r="AE83" s="46">
        <v>0.20100000000000001</v>
      </c>
      <c r="AF83" s="47">
        <v>0.20100000000000001</v>
      </c>
      <c r="AG83" s="46">
        <v>0.16500000000000001</v>
      </c>
      <c r="AH83" s="48">
        <v>0.16500000000000001</v>
      </c>
      <c r="AI83" s="49">
        <v>4.09</v>
      </c>
      <c r="AJ83" s="49">
        <v>4.09</v>
      </c>
      <c r="AK83" s="50">
        <v>3.9</v>
      </c>
      <c r="AL83" s="51">
        <v>3.9</v>
      </c>
    </row>
    <row r="84" spans="2:38" ht="25" customHeight="1" x14ac:dyDescent="0.2">
      <c r="B84" s="10" t="s">
        <v>13</v>
      </c>
      <c r="C84" s="11">
        <v>52.1</v>
      </c>
      <c r="D84" s="12">
        <f>C84/1000</f>
        <v>5.21E-2</v>
      </c>
      <c r="E84" s="13">
        <v>2.95</v>
      </c>
      <c r="G84" s="10" t="s">
        <v>13</v>
      </c>
      <c r="H84" s="14" t="s">
        <v>14</v>
      </c>
      <c r="I84" s="11">
        <f>((D84-D98)/D84)*100</f>
        <v>28.790786948176581</v>
      </c>
      <c r="J84" s="15">
        <f>((E84-E98)/E84)*100</f>
        <v>8.1355932203389898</v>
      </c>
      <c r="AD84" s="10" t="s">
        <v>23</v>
      </c>
      <c r="AE84" s="46">
        <v>0.25800000000000001</v>
      </c>
      <c r="AF84" s="47">
        <v>0.25800000000000001</v>
      </c>
      <c r="AG84" s="46">
        <v>0.216</v>
      </c>
      <c r="AH84" s="48">
        <v>0.216</v>
      </c>
      <c r="AI84" s="49">
        <v>4.3499999999999996</v>
      </c>
      <c r="AJ84" s="49">
        <v>4.3499999999999996</v>
      </c>
      <c r="AK84" s="50">
        <v>4.16</v>
      </c>
      <c r="AL84" s="51">
        <v>4.16</v>
      </c>
    </row>
    <row r="85" spans="2:38" ht="25" customHeight="1" x14ac:dyDescent="0.2">
      <c r="B85" s="10" t="s">
        <v>15</v>
      </c>
      <c r="C85" s="11">
        <v>78.400000000000006</v>
      </c>
      <c r="D85" s="12">
        <f t="shared" ref="D85:D94" si="6">C85/1000</f>
        <v>7.8400000000000011E-2</v>
      </c>
      <c r="E85" s="13">
        <v>3.26</v>
      </c>
      <c r="G85" s="10" t="s">
        <v>15</v>
      </c>
      <c r="H85" s="14" t="s">
        <v>16</v>
      </c>
      <c r="I85" s="11">
        <f t="shared" ref="I85:J94" si="7">((D85-D99)/D85)*100</f>
        <v>25.000000000000011</v>
      </c>
      <c r="J85" s="15">
        <f t="shared" si="7"/>
        <v>6.7484662576687047</v>
      </c>
      <c r="AD85" s="10" t="s">
        <v>25</v>
      </c>
      <c r="AE85" s="46">
        <v>0.32500000000000001</v>
      </c>
      <c r="AF85" s="47">
        <v>0.32500000000000001</v>
      </c>
      <c r="AG85" s="46">
        <v>0.27600000000000002</v>
      </c>
      <c r="AH85" s="48">
        <v>0.27600000000000002</v>
      </c>
      <c r="AI85" s="49">
        <v>4.59</v>
      </c>
      <c r="AJ85" s="49">
        <v>4.59</v>
      </c>
      <c r="AK85" s="50">
        <v>4.42</v>
      </c>
      <c r="AL85" s="51">
        <v>4.42</v>
      </c>
    </row>
    <row r="86" spans="2:38" ht="25" customHeight="1" x14ac:dyDescent="0.2">
      <c r="B86" s="10" t="s">
        <v>17</v>
      </c>
      <c r="C86" s="11">
        <v>111</v>
      </c>
      <c r="D86" s="12">
        <f t="shared" si="6"/>
        <v>0.111</v>
      </c>
      <c r="E86" s="13">
        <v>3.55</v>
      </c>
      <c r="G86" s="10" t="s">
        <v>17</v>
      </c>
      <c r="H86" s="14" t="s">
        <v>18</v>
      </c>
      <c r="I86" s="11">
        <f t="shared" si="7"/>
        <v>21.711711711711708</v>
      </c>
      <c r="J86" s="15">
        <f t="shared" si="7"/>
        <v>5.9154929577464781</v>
      </c>
      <c r="AD86" s="10" t="s">
        <v>27</v>
      </c>
      <c r="AE86" s="46">
        <v>0.40100000000000002</v>
      </c>
      <c r="AF86" s="47">
        <v>0.40100000000000002</v>
      </c>
      <c r="AG86" s="46">
        <v>0.34499999999999997</v>
      </c>
      <c r="AH86" s="48">
        <v>0.34499999999999997</v>
      </c>
      <c r="AI86" s="49">
        <v>4.83</v>
      </c>
      <c r="AJ86" s="49">
        <v>4.83</v>
      </c>
      <c r="AK86" s="50">
        <v>4.66</v>
      </c>
      <c r="AL86" s="51">
        <v>4.66</v>
      </c>
    </row>
    <row r="87" spans="2:38" ht="25" customHeight="1" x14ac:dyDescent="0.2">
      <c r="B87" s="10" t="s">
        <v>19</v>
      </c>
      <c r="C87" s="11">
        <v>152</v>
      </c>
      <c r="D87" s="12">
        <f t="shared" si="6"/>
        <v>0.152</v>
      </c>
      <c r="E87" s="13">
        <v>3.83</v>
      </c>
      <c r="G87" s="10" t="s">
        <v>19</v>
      </c>
      <c r="H87" s="14" t="s">
        <v>20</v>
      </c>
      <c r="I87" s="11">
        <f t="shared" si="7"/>
        <v>19.736842105263158</v>
      </c>
      <c r="J87" s="15">
        <f t="shared" si="7"/>
        <v>5.2219321148825113</v>
      </c>
      <c r="AD87" s="10" t="s">
        <v>29</v>
      </c>
      <c r="AE87" s="46">
        <v>0.48699999999999999</v>
      </c>
      <c r="AF87" s="47">
        <v>0.48699999999999999</v>
      </c>
      <c r="AG87" s="46">
        <v>0.42399999999999999</v>
      </c>
      <c r="AH87" s="48">
        <v>0.42399999999999999</v>
      </c>
      <c r="AI87" s="49">
        <v>5.0599999999999996</v>
      </c>
      <c r="AJ87" s="49">
        <v>5.0599999999999996</v>
      </c>
      <c r="AK87" s="50">
        <v>4.9000000000000004</v>
      </c>
      <c r="AL87" s="51">
        <v>4.9000000000000004</v>
      </c>
    </row>
    <row r="88" spans="2:38" ht="25" customHeight="1" x14ac:dyDescent="0.2">
      <c r="B88" s="10" t="s">
        <v>21</v>
      </c>
      <c r="C88" s="11">
        <v>201</v>
      </c>
      <c r="D88" s="12">
        <f t="shared" si="6"/>
        <v>0.20100000000000001</v>
      </c>
      <c r="E88" s="13">
        <v>4.09</v>
      </c>
      <c r="G88" s="10" t="s">
        <v>21</v>
      </c>
      <c r="H88" s="14" t="s">
        <v>22</v>
      </c>
      <c r="I88" s="11">
        <f t="shared" si="7"/>
        <v>17.910447761194032</v>
      </c>
      <c r="J88" s="15">
        <f t="shared" si="7"/>
        <v>4.6454767726161359</v>
      </c>
      <c r="AD88" s="10" t="s">
        <v>31</v>
      </c>
      <c r="AE88" s="46">
        <v>0.58399999999999996</v>
      </c>
      <c r="AF88" s="47">
        <v>0.58399999999999996</v>
      </c>
      <c r="AG88" s="46">
        <v>0.51300000000000001</v>
      </c>
      <c r="AH88" s="48">
        <v>0.51300000000000001</v>
      </c>
      <c r="AI88" s="49">
        <v>5.29</v>
      </c>
      <c r="AJ88" s="49">
        <v>5.29</v>
      </c>
      <c r="AK88" s="50">
        <v>5.13</v>
      </c>
      <c r="AL88" s="51">
        <v>5.13</v>
      </c>
    </row>
    <row r="89" spans="2:38" ht="25" customHeight="1" thickBot="1" x14ac:dyDescent="0.25">
      <c r="B89" s="10" t="s">
        <v>23</v>
      </c>
      <c r="C89" s="11">
        <v>258</v>
      </c>
      <c r="D89" s="12">
        <f t="shared" si="6"/>
        <v>0.25800000000000001</v>
      </c>
      <c r="E89" s="13">
        <v>4.3499999999999996</v>
      </c>
      <c r="G89" s="10" t="s">
        <v>23</v>
      </c>
      <c r="H89" s="14" t="s">
        <v>24</v>
      </c>
      <c r="I89" s="11">
        <f t="shared" si="7"/>
        <v>16.279069767441865</v>
      </c>
      <c r="J89" s="15">
        <f t="shared" si="7"/>
        <v>4.3678160919540119</v>
      </c>
      <c r="AD89" s="16" t="s">
        <v>33</v>
      </c>
      <c r="AE89" s="40">
        <v>0.69199999999999995</v>
      </c>
      <c r="AF89" s="41">
        <v>0.69199999999999995</v>
      </c>
      <c r="AG89" s="40">
        <v>0.61299999999999999</v>
      </c>
      <c r="AH89" s="42">
        <v>0.61299999999999999</v>
      </c>
      <c r="AI89" s="43">
        <v>5.51</v>
      </c>
      <c r="AJ89" s="43">
        <v>5.51</v>
      </c>
      <c r="AK89" s="44">
        <v>5.35</v>
      </c>
      <c r="AL89" s="45">
        <v>5.35</v>
      </c>
    </row>
    <row r="90" spans="2:38" ht="25" customHeight="1" x14ac:dyDescent="0.2">
      <c r="B90" s="10" t="s">
        <v>25</v>
      </c>
      <c r="C90" s="11">
        <v>325</v>
      </c>
      <c r="D90" s="12">
        <f t="shared" si="6"/>
        <v>0.32500000000000001</v>
      </c>
      <c r="E90" s="13">
        <v>4.59</v>
      </c>
      <c r="G90" s="10" t="s">
        <v>25</v>
      </c>
      <c r="H90" s="14" t="s">
        <v>26</v>
      </c>
      <c r="I90" s="11">
        <f t="shared" si="7"/>
        <v>15.076923076923073</v>
      </c>
      <c r="J90" s="15">
        <f t="shared" si="7"/>
        <v>3.7037037037037019</v>
      </c>
    </row>
    <row r="91" spans="2:38" ht="25" customHeight="1" x14ac:dyDescent="0.2">
      <c r="B91" s="10" t="s">
        <v>27</v>
      </c>
      <c r="C91" s="11">
        <v>401</v>
      </c>
      <c r="D91" s="12">
        <f t="shared" si="6"/>
        <v>0.40100000000000002</v>
      </c>
      <c r="E91" s="13">
        <v>4.83</v>
      </c>
      <c r="G91" s="10" t="s">
        <v>27</v>
      </c>
      <c r="H91" s="14" t="s">
        <v>28</v>
      </c>
      <c r="I91" s="11">
        <f t="shared" si="7"/>
        <v>13.965087281795524</v>
      </c>
      <c r="J91" s="15">
        <f t="shared" si="7"/>
        <v>3.5196687370600404</v>
      </c>
    </row>
    <row r="92" spans="2:38" ht="25" customHeight="1" x14ac:dyDescent="0.2">
      <c r="B92" s="10" t="s">
        <v>29</v>
      </c>
      <c r="C92" s="11">
        <v>487</v>
      </c>
      <c r="D92" s="12">
        <f t="shared" si="6"/>
        <v>0.48699999999999999</v>
      </c>
      <c r="E92" s="13">
        <v>5.0599999999999996</v>
      </c>
      <c r="G92" s="10" t="s">
        <v>29</v>
      </c>
      <c r="H92" s="14" t="s">
        <v>30</v>
      </c>
      <c r="I92" s="11">
        <f t="shared" si="7"/>
        <v>12.93634496919918</v>
      </c>
      <c r="J92" s="15">
        <f t="shared" si="7"/>
        <v>3.1620553359683647</v>
      </c>
    </row>
    <row r="93" spans="2:38" ht="25" customHeight="1" x14ac:dyDescent="0.2">
      <c r="B93" s="10" t="s">
        <v>31</v>
      </c>
      <c r="C93" s="11">
        <v>584</v>
      </c>
      <c r="D93" s="12">
        <f t="shared" si="6"/>
        <v>0.58399999999999996</v>
      </c>
      <c r="E93" s="13">
        <v>5.29</v>
      </c>
      <c r="G93" s="10" t="s">
        <v>31</v>
      </c>
      <c r="H93" s="14" t="s">
        <v>32</v>
      </c>
      <c r="I93" s="11">
        <f t="shared" si="7"/>
        <v>12.157534246575336</v>
      </c>
      <c r="J93" s="15">
        <f t="shared" si="7"/>
        <v>3.0245746691871482</v>
      </c>
    </row>
    <row r="94" spans="2:38" ht="25" customHeight="1" thickBot="1" x14ac:dyDescent="0.25">
      <c r="B94" s="16" t="s">
        <v>33</v>
      </c>
      <c r="C94" s="17">
        <v>692</v>
      </c>
      <c r="D94" s="18">
        <f t="shared" si="6"/>
        <v>0.69199999999999995</v>
      </c>
      <c r="E94" s="19">
        <v>5.51</v>
      </c>
      <c r="G94" s="16" t="s">
        <v>33</v>
      </c>
      <c r="H94" s="20" t="s">
        <v>34</v>
      </c>
      <c r="I94" s="21">
        <f t="shared" si="7"/>
        <v>11.416184971098261</v>
      </c>
      <c r="J94" s="22">
        <f t="shared" si="7"/>
        <v>2.9038112522686053</v>
      </c>
    </row>
    <row r="95" spans="2:38" ht="25" customHeight="1" thickBot="1" x14ac:dyDescent="0.25">
      <c r="B95" s="1"/>
      <c r="H95" s="31" t="s">
        <v>35</v>
      </c>
      <c r="I95" s="24">
        <f>SUM(I84:I94)/11</f>
        <v>17.725539349034424</v>
      </c>
      <c r="J95" s="25">
        <f>SUM(J84:J94)/11</f>
        <v>4.6680537375813351</v>
      </c>
    </row>
    <row r="96" spans="2:38" ht="25" customHeight="1" thickBot="1" x14ac:dyDescent="0.25">
      <c r="B96" s="94" t="s">
        <v>36</v>
      </c>
      <c r="C96" s="95"/>
      <c r="D96" s="95"/>
      <c r="E96" s="96"/>
      <c r="J96" s="2"/>
    </row>
    <row r="97" spans="2:10" ht="25" customHeight="1" x14ac:dyDescent="0.2">
      <c r="B97" s="3"/>
      <c r="C97" s="4" t="s">
        <v>6</v>
      </c>
      <c r="D97" s="4" t="s">
        <v>7</v>
      </c>
      <c r="E97" s="5" t="s">
        <v>8</v>
      </c>
      <c r="F97" s="26" t="s">
        <v>37</v>
      </c>
      <c r="J97" s="2"/>
    </row>
    <row r="98" spans="2:10" ht="25" customHeight="1" x14ac:dyDescent="0.2">
      <c r="B98" s="10" t="s">
        <v>13</v>
      </c>
      <c r="C98" s="11">
        <v>37.1</v>
      </c>
      <c r="D98" s="12">
        <f>C98/1000</f>
        <v>3.7100000000000001E-2</v>
      </c>
      <c r="E98" s="13">
        <v>2.71</v>
      </c>
      <c r="F98" s="27">
        <f>150-18</f>
        <v>132</v>
      </c>
      <c r="J98" s="2"/>
    </row>
    <row r="99" spans="2:10" ht="25" customHeight="1" x14ac:dyDescent="0.2">
      <c r="B99" s="10" t="s">
        <v>15</v>
      </c>
      <c r="C99" s="11">
        <v>58.8</v>
      </c>
      <c r="D99" s="12">
        <f t="shared" ref="D99:D108" si="8">C99/1000</f>
        <v>5.8799999999999998E-2</v>
      </c>
      <c r="E99" s="13">
        <v>3.04</v>
      </c>
      <c r="F99" s="27">
        <f>175-18</f>
        <v>157</v>
      </c>
      <c r="J99" s="2"/>
    </row>
    <row r="100" spans="2:10" ht="25" customHeight="1" x14ac:dyDescent="0.2">
      <c r="B100" s="10" t="s">
        <v>17</v>
      </c>
      <c r="C100" s="11">
        <v>86.9</v>
      </c>
      <c r="D100" s="12">
        <f t="shared" si="8"/>
        <v>8.6900000000000005E-2</v>
      </c>
      <c r="E100" s="13">
        <v>3.34</v>
      </c>
      <c r="F100" s="27">
        <f>200-18</f>
        <v>182</v>
      </c>
      <c r="J100" s="2"/>
    </row>
    <row r="101" spans="2:10" ht="25" customHeight="1" x14ac:dyDescent="0.2">
      <c r="B101" s="10" t="s">
        <v>19</v>
      </c>
      <c r="C101" s="11">
        <v>122</v>
      </c>
      <c r="D101" s="12">
        <f t="shared" si="8"/>
        <v>0.122</v>
      </c>
      <c r="E101" s="13">
        <v>3.63</v>
      </c>
      <c r="F101" s="27">
        <f>225-18</f>
        <v>207</v>
      </c>
      <c r="J101" s="2"/>
    </row>
    <row r="102" spans="2:10" ht="25" customHeight="1" x14ac:dyDescent="0.2">
      <c r="B102" s="10" t="s">
        <v>21</v>
      </c>
      <c r="C102" s="11">
        <v>165</v>
      </c>
      <c r="D102" s="12">
        <f t="shared" si="8"/>
        <v>0.16500000000000001</v>
      </c>
      <c r="E102" s="13">
        <v>3.9</v>
      </c>
      <c r="F102" s="27">
        <f>250-18</f>
        <v>232</v>
      </c>
      <c r="J102" s="2"/>
    </row>
    <row r="103" spans="2:10" ht="25" customHeight="1" x14ac:dyDescent="0.2">
      <c r="B103" s="10" t="s">
        <v>23</v>
      </c>
      <c r="C103" s="11">
        <v>216</v>
      </c>
      <c r="D103" s="12">
        <f t="shared" si="8"/>
        <v>0.216</v>
      </c>
      <c r="E103" s="13">
        <v>4.16</v>
      </c>
      <c r="F103" s="27">
        <f>275-18</f>
        <v>257</v>
      </c>
      <c r="J103" s="2"/>
    </row>
    <row r="104" spans="2:10" ht="25" customHeight="1" x14ac:dyDescent="0.2">
      <c r="B104" s="10" t="s">
        <v>25</v>
      </c>
      <c r="C104" s="11">
        <v>276</v>
      </c>
      <c r="D104" s="12">
        <f t="shared" si="8"/>
        <v>0.27600000000000002</v>
      </c>
      <c r="E104" s="13">
        <v>4.42</v>
      </c>
      <c r="F104" s="27">
        <f>300-18</f>
        <v>282</v>
      </c>
      <c r="J104" s="2"/>
    </row>
    <row r="105" spans="2:10" ht="25" customHeight="1" x14ac:dyDescent="0.2">
      <c r="B105" s="10" t="s">
        <v>27</v>
      </c>
      <c r="C105" s="11">
        <v>345</v>
      </c>
      <c r="D105" s="12">
        <f t="shared" si="8"/>
        <v>0.34499999999999997</v>
      </c>
      <c r="E105" s="13">
        <v>4.66</v>
      </c>
      <c r="F105" s="27">
        <f>325-18</f>
        <v>307</v>
      </c>
      <c r="J105" s="2"/>
    </row>
    <row r="106" spans="2:10" ht="25" customHeight="1" x14ac:dyDescent="0.2">
      <c r="B106" s="10" t="s">
        <v>29</v>
      </c>
      <c r="C106" s="11">
        <v>424</v>
      </c>
      <c r="D106" s="12">
        <f t="shared" si="8"/>
        <v>0.42399999999999999</v>
      </c>
      <c r="E106" s="13">
        <v>4.9000000000000004</v>
      </c>
      <c r="F106" s="27">
        <f>350-18</f>
        <v>332</v>
      </c>
      <c r="J106" s="2"/>
    </row>
    <row r="107" spans="2:10" ht="25" customHeight="1" x14ac:dyDescent="0.2">
      <c r="B107" s="10" t="s">
        <v>31</v>
      </c>
      <c r="C107" s="11">
        <v>513</v>
      </c>
      <c r="D107" s="12">
        <f t="shared" si="8"/>
        <v>0.51300000000000001</v>
      </c>
      <c r="E107" s="13">
        <v>5.13</v>
      </c>
      <c r="F107" s="27">
        <f>375-18</f>
        <v>357</v>
      </c>
      <c r="J107" s="2"/>
    </row>
    <row r="108" spans="2:10" ht="25" customHeight="1" thickBot="1" x14ac:dyDescent="0.25">
      <c r="B108" s="16" t="s">
        <v>33</v>
      </c>
      <c r="C108" s="17">
        <v>613</v>
      </c>
      <c r="D108" s="18">
        <f t="shared" si="8"/>
        <v>0.61299999999999999</v>
      </c>
      <c r="E108" s="19">
        <v>5.35</v>
      </c>
      <c r="F108" s="28">
        <f>400-18</f>
        <v>382</v>
      </c>
      <c r="G108" s="29"/>
      <c r="H108" s="29"/>
      <c r="I108" s="29"/>
      <c r="J108" s="30"/>
    </row>
    <row r="109" spans="2:10" ht="25" customHeight="1" x14ac:dyDescent="0.2"/>
    <row r="110" spans="2:10" ht="25" customHeight="1" x14ac:dyDescent="0.2"/>
    <row r="111" spans="2:10" ht="25" customHeight="1" x14ac:dyDescent="0.2"/>
    <row r="112" spans="2:10" ht="25" customHeight="1" x14ac:dyDescent="0.2"/>
    <row r="113" ht="25" customHeight="1" x14ac:dyDescent="0.2"/>
    <row r="114" ht="25" customHeight="1" x14ac:dyDescent="0.2"/>
    <row r="115" ht="25" customHeight="1" x14ac:dyDescent="0.2"/>
    <row r="116" ht="25" customHeight="1" x14ac:dyDescent="0.2"/>
    <row r="117" ht="25" customHeight="1" x14ac:dyDescent="0.2"/>
    <row r="118" ht="25" customHeight="1" x14ac:dyDescent="0.2"/>
    <row r="119" ht="25" customHeight="1" x14ac:dyDescent="0.2"/>
    <row r="120" ht="25" customHeight="1" x14ac:dyDescent="0.2"/>
    <row r="121" ht="25" customHeight="1" x14ac:dyDescent="0.2"/>
    <row r="122" ht="25" customHeight="1" x14ac:dyDescent="0.2"/>
    <row r="123" ht="25" customHeight="1" x14ac:dyDescent="0.2"/>
    <row r="124" ht="25" customHeight="1" x14ac:dyDescent="0.2"/>
    <row r="125" ht="25" customHeight="1" x14ac:dyDescent="0.2"/>
    <row r="126" ht="25" customHeight="1" x14ac:dyDescent="0.2"/>
    <row r="127" ht="25" customHeight="1" x14ac:dyDescent="0.2"/>
    <row r="128" ht="25" customHeight="1" x14ac:dyDescent="0.2"/>
    <row r="129" ht="25" customHeight="1" x14ac:dyDescent="0.2"/>
    <row r="130" ht="25" customHeight="1" x14ac:dyDescent="0.2"/>
    <row r="131" ht="25" customHeight="1" x14ac:dyDescent="0.2"/>
    <row r="132" ht="25" customHeight="1" x14ac:dyDescent="0.2"/>
    <row r="133" ht="25" customHeight="1" x14ac:dyDescent="0.2"/>
    <row r="134" ht="25" customHeight="1" x14ac:dyDescent="0.2"/>
    <row r="135" ht="25" customHeight="1" x14ac:dyDescent="0.2"/>
    <row r="136" ht="25" customHeight="1" x14ac:dyDescent="0.2"/>
    <row r="137" ht="25" customHeight="1" x14ac:dyDescent="0.2"/>
    <row r="138" ht="25" customHeight="1" x14ac:dyDescent="0.2"/>
    <row r="139" ht="25" customHeight="1" x14ac:dyDescent="0.2"/>
    <row r="140" ht="25" customHeight="1" x14ac:dyDescent="0.2"/>
    <row r="141" ht="25" customHeight="1" x14ac:dyDescent="0.2"/>
    <row r="142" ht="25" customHeight="1" x14ac:dyDescent="0.2"/>
    <row r="143" ht="25" customHeight="1" x14ac:dyDescent="0.2"/>
    <row r="144" ht="25" customHeight="1" x14ac:dyDescent="0.2"/>
    <row r="145" ht="25" customHeight="1" x14ac:dyDescent="0.2"/>
    <row r="146" ht="25" customHeight="1" x14ac:dyDescent="0.2"/>
    <row r="147" ht="25" customHeight="1" x14ac:dyDescent="0.2"/>
    <row r="148" ht="25" customHeight="1" x14ac:dyDescent="0.2"/>
    <row r="149" ht="25" customHeight="1" x14ac:dyDescent="0.2"/>
    <row r="150" ht="25" customHeight="1" x14ac:dyDescent="0.2"/>
    <row r="151" ht="25" customHeight="1" x14ac:dyDescent="0.2"/>
    <row r="152" ht="25" customHeight="1" x14ac:dyDescent="0.2"/>
    <row r="153" ht="25" customHeight="1" x14ac:dyDescent="0.2"/>
    <row r="154" ht="25" customHeight="1" x14ac:dyDescent="0.2"/>
    <row r="155" ht="25" customHeight="1" x14ac:dyDescent="0.2"/>
    <row r="156" ht="25" customHeight="1" x14ac:dyDescent="0.2"/>
    <row r="157" ht="25" customHeight="1" x14ac:dyDescent="0.2"/>
    <row r="158" ht="25" customHeight="1" x14ac:dyDescent="0.2"/>
    <row r="159" ht="25" customHeight="1" x14ac:dyDescent="0.2"/>
    <row r="160" ht="25" customHeight="1" x14ac:dyDescent="0.2"/>
    <row r="161" ht="25" customHeight="1" x14ac:dyDescent="0.2"/>
    <row r="162" ht="25" customHeight="1" x14ac:dyDescent="0.2"/>
    <row r="163" ht="25" customHeight="1" x14ac:dyDescent="0.2"/>
    <row r="164" ht="25" customHeight="1" x14ac:dyDescent="0.2"/>
    <row r="165" ht="25" customHeight="1" x14ac:dyDescent="0.2"/>
    <row r="166" ht="25" customHeight="1" x14ac:dyDescent="0.2"/>
    <row r="167" ht="25" customHeight="1" x14ac:dyDescent="0.2"/>
    <row r="168" ht="25" customHeight="1" x14ac:dyDescent="0.2"/>
    <row r="169" ht="25" customHeight="1" x14ac:dyDescent="0.2"/>
    <row r="170" ht="25" customHeight="1" x14ac:dyDescent="0.2"/>
    <row r="171" ht="25" customHeight="1" x14ac:dyDescent="0.2"/>
    <row r="172" ht="25" customHeight="1" x14ac:dyDescent="0.2"/>
    <row r="173" ht="25" customHeight="1" x14ac:dyDescent="0.2"/>
    <row r="174" ht="25" customHeight="1" x14ac:dyDescent="0.2"/>
    <row r="175" ht="25" customHeight="1" x14ac:dyDescent="0.2"/>
    <row r="176" ht="25" customHeight="1" x14ac:dyDescent="0.2"/>
    <row r="177" ht="25" customHeight="1" x14ac:dyDescent="0.2"/>
    <row r="178" ht="25" customHeight="1" x14ac:dyDescent="0.2"/>
    <row r="179" ht="25" customHeight="1" x14ac:dyDescent="0.2"/>
    <row r="180" ht="25" customHeight="1" x14ac:dyDescent="0.2"/>
    <row r="181" ht="25" customHeight="1" x14ac:dyDescent="0.2"/>
    <row r="182" ht="25" customHeight="1" x14ac:dyDescent="0.2"/>
    <row r="183" ht="25" customHeight="1" x14ac:dyDescent="0.2"/>
    <row r="184" ht="25" customHeight="1" x14ac:dyDescent="0.2"/>
    <row r="185" ht="25" customHeight="1" x14ac:dyDescent="0.2"/>
    <row r="186" ht="25" customHeight="1" x14ac:dyDescent="0.2"/>
    <row r="187" ht="25" customHeight="1" x14ac:dyDescent="0.2"/>
    <row r="188" ht="25" customHeight="1" x14ac:dyDescent="0.2"/>
    <row r="189" ht="25" customHeight="1" x14ac:dyDescent="0.2"/>
    <row r="190" ht="25" customHeight="1" x14ac:dyDescent="0.2"/>
    <row r="191" ht="25" customHeight="1" x14ac:dyDescent="0.2"/>
    <row r="192" ht="25" customHeight="1" x14ac:dyDescent="0.2"/>
    <row r="193" ht="25" customHeight="1" x14ac:dyDescent="0.2"/>
    <row r="194" ht="25" customHeight="1" x14ac:dyDescent="0.2"/>
    <row r="195" ht="25" customHeight="1" x14ac:dyDescent="0.2"/>
    <row r="196" ht="25" customHeight="1" x14ac:dyDescent="0.2"/>
    <row r="197" ht="25" customHeight="1" x14ac:dyDescent="0.2"/>
    <row r="198" ht="25" customHeight="1" x14ac:dyDescent="0.2"/>
    <row r="199" ht="25" customHeight="1" x14ac:dyDescent="0.2"/>
    <row r="200" ht="25" customHeight="1" x14ac:dyDescent="0.2"/>
    <row r="201" ht="25" customHeight="1" x14ac:dyDescent="0.2"/>
    <row r="202" ht="25" customHeight="1" x14ac:dyDescent="0.2"/>
    <row r="203" ht="25" customHeight="1" x14ac:dyDescent="0.2"/>
    <row r="204" ht="25" customHeight="1" x14ac:dyDescent="0.2"/>
    <row r="205" ht="25" customHeight="1" x14ac:dyDescent="0.2"/>
    <row r="206" ht="25" customHeight="1" x14ac:dyDescent="0.2"/>
    <row r="207" ht="25" customHeight="1" x14ac:dyDescent="0.2"/>
    <row r="208" ht="25" customHeight="1" x14ac:dyDescent="0.2"/>
    <row r="209" ht="25" customHeight="1" x14ac:dyDescent="0.2"/>
    <row r="210" ht="25" customHeight="1" x14ac:dyDescent="0.2"/>
    <row r="211" ht="25" customHeight="1" x14ac:dyDescent="0.2"/>
    <row r="212" ht="25" customHeight="1" x14ac:dyDescent="0.2"/>
    <row r="213" ht="25" customHeight="1" x14ac:dyDescent="0.2"/>
    <row r="214" ht="25" customHeight="1" x14ac:dyDescent="0.2"/>
    <row r="215" ht="25" customHeight="1" x14ac:dyDescent="0.2"/>
    <row r="216" ht="25" customHeight="1" x14ac:dyDescent="0.2"/>
    <row r="217" ht="25" customHeight="1" x14ac:dyDescent="0.2"/>
    <row r="218" ht="25" customHeight="1" x14ac:dyDescent="0.2"/>
    <row r="219" ht="25" customHeight="1" x14ac:dyDescent="0.2"/>
    <row r="220" ht="25" customHeight="1" x14ac:dyDescent="0.2"/>
    <row r="221" ht="25" customHeight="1" x14ac:dyDescent="0.2"/>
    <row r="222" ht="25" customHeight="1" x14ac:dyDescent="0.2"/>
    <row r="223" ht="25" customHeight="1" x14ac:dyDescent="0.2"/>
    <row r="224" ht="25" customHeight="1" x14ac:dyDescent="0.2"/>
    <row r="225" ht="25" customHeight="1" x14ac:dyDescent="0.2"/>
    <row r="226" ht="25" customHeight="1" x14ac:dyDescent="0.2"/>
    <row r="227" ht="25" customHeight="1" x14ac:dyDescent="0.2"/>
    <row r="228" ht="25" customHeight="1" x14ac:dyDescent="0.2"/>
    <row r="229" ht="25" customHeight="1" x14ac:dyDescent="0.2"/>
    <row r="230" ht="25" customHeight="1" x14ac:dyDescent="0.2"/>
    <row r="231" ht="25" customHeight="1" x14ac:dyDescent="0.2"/>
    <row r="232" ht="25" customHeight="1" x14ac:dyDescent="0.2"/>
    <row r="233" ht="25" customHeight="1" x14ac:dyDescent="0.2"/>
    <row r="234" ht="25" customHeight="1" x14ac:dyDescent="0.2"/>
    <row r="235" ht="25" customHeight="1" x14ac:dyDescent="0.2"/>
    <row r="236" ht="25" customHeight="1" x14ac:dyDescent="0.2"/>
    <row r="237" ht="25" customHeight="1" x14ac:dyDescent="0.2"/>
    <row r="238" ht="25" customHeight="1" x14ac:dyDescent="0.2"/>
    <row r="239" ht="25" customHeight="1" x14ac:dyDescent="0.2"/>
    <row r="240" ht="25" customHeight="1" x14ac:dyDescent="0.2"/>
    <row r="241" ht="25" customHeight="1" x14ac:dyDescent="0.2"/>
    <row r="242" ht="25" customHeight="1" x14ac:dyDescent="0.2"/>
    <row r="243" ht="25" customHeight="1" x14ac:dyDescent="0.2"/>
    <row r="244" ht="25" customHeight="1" x14ac:dyDescent="0.2"/>
    <row r="245" ht="25" customHeight="1" x14ac:dyDescent="0.2"/>
    <row r="246" ht="25" customHeight="1" x14ac:dyDescent="0.2"/>
    <row r="247" ht="25" customHeight="1" x14ac:dyDescent="0.2"/>
    <row r="248" ht="25" customHeight="1" x14ac:dyDescent="0.2"/>
    <row r="249" ht="25" customHeight="1" x14ac:dyDescent="0.2"/>
    <row r="250" ht="25" customHeight="1" x14ac:dyDescent="0.2"/>
  </sheetData>
  <mergeCells count="184">
    <mergeCell ref="B96:E96"/>
    <mergeCell ref="B2:J3"/>
    <mergeCell ref="B61:E61"/>
    <mergeCell ref="B75:J77"/>
    <mergeCell ref="B78:J78"/>
    <mergeCell ref="B79:J79"/>
    <mergeCell ref="B80:J80"/>
    <mergeCell ref="B82:E82"/>
    <mergeCell ref="G82:J82"/>
    <mergeCell ref="B26:E26"/>
    <mergeCell ref="B40:J42"/>
    <mergeCell ref="B43:J43"/>
    <mergeCell ref="B44:J44"/>
    <mergeCell ref="B45:J45"/>
    <mergeCell ref="B47:E47"/>
    <mergeCell ref="G47:J47"/>
    <mergeCell ref="AD5:AD6"/>
    <mergeCell ref="AE5:AG6"/>
    <mergeCell ref="AH5:AJ6"/>
    <mergeCell ref="AD20:AD21"/>
    <mergeCell ref="AE20:AF20"/>
    <mergeCell ref="AG20:AH20"/>
    <mergeCell ref="AI20:AJ20"/>
    <mergeCell ref="B5:J7"/>
    <mergeCell ref="B8:J8"/>
    <mergeCell ref="B9:J9"/>
    <mergeCell ref="B10:J10"/>
    <mergeCell ref="B12:E12"/>
    <mergeCell ref="G12:J12"/>
    <mergeCell ref="AE22:AF22"/>
    <mergeCell ref="AG22:AH22"/>
    <mergeCell ref="AI22:AJ22"/>
    <mergeCell ref="AK22:AL22"/>
    <mergeCell ref="AE23:AF23"/>
    <mergeCell ref="AG23:AH23"/>
    <mergeCell ref="AI23:AJ23"/>
    <mergeCell ref="AK23:AL23"/>
    <mergeCell ref="AK20:AL20"/>
    <mergeCell ref="AE21:AF21"/>
    <mergeCell ref="AG21:AH21"/>
    <mergeCell ref="AI21:AJ21"/>
    <mergeCell ref="AK21:AL21"/>
    <mergeCell ref="AE26:AF26"/>
    <mergeCell ref="AG26:AH26"/>
    <mergeCell ref="AI26:AJ26"/>
    <mergeCell ref="AK26:AL26"/>
    <mergeCell ref="AE27:AF27"/>
    <mergeCell ref="AG27:AH27"/>
    <mergeCell ref="AI27:AJ27"/>
    <mergeCell ref="AK27:AL27"/>
    <mergeCell ref="AE24:AF24"/>
    <mergeCell ref="AG24:AH24"/>
    <mergeCell ref="AI24:AJ24"/>
    <mergeCell ref="AK24:AL24"/>
    <mergeCell ref="AE25:AF25"/>
    <mergeCell ref="AG25:AH25"/>
    <mergeCell ref="AI25:AJ25"/>
    <mergeCell ref="AK25:AL25"/>
    <mergeCell ref="AE30:AF30"/>
    <mergeCell ref="AG30:AH30"/>
    <mergeCell ref="AI30:AJ30"/>
    <mergeCell ref="AK30:AL30"/>
    <mergeCell ref="AE31:AF31"/>
    <mergeCell ref="AG31:AH31"/>
    <mergeCell ref="AI31:AJ31"/>
    <mergeCell ref="AK31:AL31"/>
    <mergeCell ref="AE28:AF28"/>
    <mergeCell ref="AG28:AH28"/>
    <mergeCell ref="AI28:AJ28"/>
    <mergeCell ref="AK28:AL28"/>
    <mergeCell ref="AE29:AF29"/>
    <mergeCell ref="AG29:AH29"/>
    <mergeCell ref="AI29:AJ29"/>
    <mergeCell ref="AK29:AL29"/>
    <mergeCell ref="AD41:AD42"/>
    <mergeCell ref="AE41:AF41"/>
    <mergeCell ref="AG41:AH41"/>
    <mergeCell ref="AI41:AJ41"/>
    <mergeCell ref="AK41:AL41"/>
    <mergeCell ref="AE42:AF42"/>
    <mergeCell ref="AG42:AH42"/>
    <mergeCell ref="AI42:AJ42"/>
    <mergeCell ref="AK42:AL42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AE32:AF32"/>
    <mergeCell ref="AG32:AH32"/>
    <mergeCell ref="AI32:AJ32"/>
    <mergeCell ref="AK32:AL32"/>
    <mergeCell ref="AE47:AF47"/>
    <mergeCell ref="AG47:AH47"/>
    <mergeCell ref="AI47:AJ47"/>
    <mergeCell ref="AK47:AL47"/>
    <mergeCell ref="AE48:AF48"/>
    <mergeCell ref="AG48:AH48"/>
    <mergeCell ref="AI48:AJ48"/>
    <mergeCell ref="AK48:AL48"/>
    <mergeCell ref="AE45:AF45"/>
    <mergeCell ref="AG45:AH45"/>
    <mergeCell ref="AI45:AJ45"/>
    <mergeCell ref="AK45:AL45"/>
    <mergeCell ref="AE46:AF46"/>
    <mergeCell ref="AG46:AH46"/>
    <mergeCell ref="AI46:AJ46"/>
    <mergeCell ref="AK46:AL46"/>
    <mergeCell ref="AE51:AF51"/>
    <mergeCell ref="AG51:AH51"/>
    <mergeCell ref="AI51:AJ51"/>
    <mergeCell ref="AK51:AL51"/>
    <mergeCell ref="AE52:AF52"/>
    <mergeCell ref="AG52:AH52"/>
    <mergeCell ref="AI52:AJ52"/>
    <mergeCell ref="AK52:AL52"/>
    <mergeCell ref="AE49:AF49"/>
    <mergeCell ref="AG49:AH49"/>
    <mergeCell ref="AI49:AJ49"/>
    <mergeCell ref="AK49:AL49"/>
    <mergeCell ref="AE50:AF50"/>
    <mergeCell ref="AG50:AH50"/>
    <mergeCell ref="AI50:AJ50"/>
    <mergeCell ref="AK50:AL50"/>
    <mergeCell ref="AE53:AF53"/>
    <mergeCell ref="AG53:AH53"/>
    <mergeCell ref="AI53:AJ53"/>
    <mergeCell ref="AK53:AL53"/>
    <mergeCell ref="AD77:AD78"/>
    <mergeCell ref="AE77:AF77"/>
    <mergeCell ref="AG77:AH77"/>
    <mergeCell ref="AI77:AJ77"/>
    <mergeCell ref="AK77:AL77"/>
    <mergeCell ref="AE78:AF78"/>
    <mergeCell ref="AG78:AH78"/>
    <mergeCell ref="AI78:AJ78"/>
    <mergeCell ref="AK78:AL78"/>
    <mergeCell ref="AE81:AF81"/>
    <mergeCell ref="AG81:AH81"/>
    <mergeCell ref="AI81:AJ81"/>
    <mergeCell ref="AK81:AL81"/>
    <mergeCell ref="AE82:AF82"/>
    <mergeCell ref="AG82:AH82"/>
    <mergeCell ref="AI82:AJ82"/>
    <mergeCell ref="AK82:AL82"/>
    <mergeCell ref="AE79:AF79"/>
    <mergeCell ref="AG79:AH79"/>
    <mergeCell ref="AI79:AJ79"/>
    <mergeCell ref="AK79:AL79"/>
    <mergeCell ref="AE80:AF80"/>
    <mergeCell ref="AG80:AH80"/>
    <mergeCell ref="AI80:AJ80"/>
    <mergeCell ref="AK80:AL80"/>
    <mergeCell ref="AE85:AF85"/>
    <mergeCell ref="AG85:AH85"/>
    <mergeCell ref="AI85:AJ85"/>
    <mergeCell ref="AK85:AL85"/>
    <mergeCell ref="AE86:AF86"/>
    <mergeCell ref="AG86:AH86"/>
    <mergeCell ref="AI86:AJ86"/>
    <mergeCell ref="AK86:AL86"/>
    <mergeCell ref="AE83:AF83"/>
    <mergeCell ref="AG83:AH83"/>
    <mergeCell ref="AI83:AJ83"/>
    <mergeCell ref="AK83:AL83"/>
    <mergeCell ref="AE84:AF84"/>
    <mergeCell ref="AG84:AH84"/>
    <mergeCell ref="AI84:AJ84"/>
    <mergeCell ref="AK84:AL84"/>
    <mergeCell ref="AE89:AF89"/>
    <mergeCell ref="AG89:AH89"/>
    <mergeCell ref="AI89:AJ89"/>
    <mergeCell ref="AK89:AL89"/>
    <mergeCell ref="AE87:AF87"/>
    <mergeCell ref="AG87:AH87"/>
    <mergeCell ref="AI87:AJ87"/>
    <mergeCell ref="AK87:AL87"/>
    <mergeCell ref="AE88:AF88"/>
    <mergeCell ref="AG88:AH88"/>
    <mergeCell ref="AI88:AJ88"/>
    <mergeCell ref="AK88:AL8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927EE558C00544AECC5F290C647438" ma:contentTypeVersion="8" ma:contentTypeDescription="Opprett et nytt dokument." ma:contentTypeScope="" ma:versionID="4a45244eef265594f53dbf45542b00b9">
  <xsd:schema xmlns:xsd="http://www.w3.org/2001/XMLSchema" xmlns:xs="http://www.w3.org/2001/XMLSchema" xmlns:p="http://schemas.microsoft.com/office/2006/metadata/properties" xmlns:ns3="eef928b8-a42c-42ea-a512-cb92dea3bc2a" xmlns:ns4="d19b8590-5559-4542-b36a-e87d94931ede" targetNamespace="http://schemas.microsoft.com/office/2006/metadata/properties" ma:root="true" ma:fieldsID="2f79e0c4afd73d516944bf3ec75f9222" ns3:_="" ns4:_="">
    <xsd:import namespace="eef928b8-a42c-42ea-a512-cb92dea3bc2a"/>
    <xsd:import namespace="d19b8590-5559-4542-b36a-e87d94931e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928b8-a42c-42ea-a512-cb92dea3bc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b8590-5559-4542-b36a-e87d94931ed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ef928b8-a42c-42ea-a512-cb92dea3bc2a" xsi:nil="true"/>
  </documentManagement>
</p:properties>
</file>

<file path=customXml/itemProps1.xml><?xml version="1.0" encoding="utf-8"?>
<ds:datastoreItem xmlns:ds="http://schemas.openxmlformats.org/officeDocument/2006/customXml" ds:itemID="{E9A89D95-6306-4117-880F-A586493BB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928b8-a42c-42ea-a512-cb92dea3bc2a"/>
    <ds:schemaRef ds:uri="d19b8590-5559-4542-b36a-e87d94931e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A07D87-E5A7-4C0E-A6C3-C2D905A7E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ED0DF-B8A1-4DA9-9BE9-3130265C4B30}">
  <ds:schemaRefs>
    <ds:schemaRef ds:uri="http://www.w3.org/XML/1998/namespace"/>
    <ds:schemaRef ds:uri="http://schemas.microsoft.com/office/infopath/2007/PartnerControls"/>
    <ds:schemaRef ds:uri="eef928b8-a42c-42ea-a512-cb92dea3bc2a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19b8590-5559-4542-b36a-e87d94931ed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Huse, Andreas Tunes</cp:lastModifiedBy>
  <dcterms:created xsi:type="dcterms:W3CDTF">2023-05-20T21:26:08Z</dcterms:created>
  <dcterms:modified xsi:type="dcterms:W3CDTF">2023-05-22T09:47:25Z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0x0101004C927EE558C00544AECC5F290C647438</vt:lpwstr>
  </property>
</Properties>
</file>