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591264_stud_hvl_no/Documents/Dokumenter/Bacheloroppgave/Vedlegg/"/>
    </mc:Choice>
  </mc:AlternateContent>
  <xr:revisionPtr revIDLastSave="323" documentId="8_{F83F7EA5-A243-4C09-B32C-F60778390506}" xr6:coauthVersionLast="47" xr6:coauthVersionMax="47" xr10:uidLastSave="{6F20886E-308D-48DF-8C4C-5C42F86FEB47}"/>
  <bookViews>
    <workbookView xWindow="-108" yWindow="-108" windowWidth="23256" windowHeight="12456" xr2:uid="{0C0B216A-B654-46F3-A25E-C8B30B4AED4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1" i="1" l="1"/>
  <c r="J112" i="1" s="1"/>
  <c r="Q110" i="1"/>
  <c r="Q111" i="1" s="1"/>
  <c r="AE110" i="1"/>
  <c r="AE111" i="1" s="1"/>
  <c r="U105" i="1"/>
  <c r="L105" i="1"/>
  <c r="N105" i="1" s="1"/>
  <c r="S104" i="1"/>
  <c r="U104" i="1" s="1"/>
  <c r="AI104" i="1"/>
  <c r="N104" i="1"/>
  <c r="Z103" i="1"/>
  <c r="Z104" i="1" s="1"/>
  <c r="X107" i="1" s="1"/>
  <c r="U103" i="1"/>
  <c r="S103" i="1"/>
  <c r="AI103" i="1"/>
  <c r="AG103" i="1"/>
  <c r="N103" i="1"/>
  <c r="L103" i="1"/>
  <c r="E103" i="1"/>
  <c r="S101" i="1"/>
  <c r="AG101" i="1"/>
  <c r="AI101" i="1" s="1"/>
  <c r="L101" i="1"/>
  <c r="E101" i="1"/>
  <c r="AN8" i="1"/>
  <c r="AN10" i="1" s="1"/>
  <c r="AL13" i="1" s="1"/>
  <c r="AE88" i="1"/>
  <c r="AE89" i="1" s="1"/>
  <c r="AI82" i="1"/>
  <c r="AI81" i="1"/>
  <c r="AG81" i="1"/>
  <c r="AG79" i="1"/>
  <c r="Z82" i="1"/>
  <c r="Z81" i="1"/>
  <c r="Z83" i="1" s="1"/>
  <c r="X86" i="1" s="1"/>
  <c r="Q88" i="1"/>
  <c r="Q89" i="1" s="1"/>
  <c r="U83" i="1"/>
  <c r="S82" i="1"/>
  <c r="U82" i="1" s="1"/>
  <c r="U81" i="1"/>
  <c r="S81" i="1"/>
  <c r="S79" i="1"/>
  <c r="J89" i="1"/>
  <c r="J90" i="1" s="1"/>
  <c r="L83" i="1"/>
  <c r="N83" i="1" s="1"/>
  <c r="N82" i="1"/>
  <c r="N81" i="1"/>
  <c r="L81" i="1"/>
  <c r="L79" i="1"/>
  <c r="E85" i="1"/>
  <c r="E83" i="1"/>
  <c r="E82" i="1"/>
  <c r="E81" i="1"/>
  <c r="E79" i="1"/>
  <c r="E87" i="1" s="1"/>
  <c r="C90" i="1" s="1"/>
  <c r="AE64" i="1"/>
  <c r="AE65" i="1" s="1"/>
  <c r="AI58" i="1"/>
  <c r="AI57" i="1"/>
  <c r="AG57" i="1"/>
  <c r="AG55" i="1"/>
  <c r="AI55" i="1" s="1"/>
  <c r="AI60" i="1" s="1"/>
  <c r="Z58" i="1"/>
  <c r="Z59" i="1" s="1"/>
  <c r="X62" i="1" s="1"/>
  <c r="Z57" i="1"/>
  <c r="Q64" i="1"/>
  <c r="Q65" i="1" s="1"/>
  <c r="U59" i="1"/>
  <c r="S58" i="1"/>
  <c r="U58" i="1" s="1"/>
  <c r="U57" i="1"/>
  <c r="S57" i="1"/>
  <c r="S55" i="1"/>
  <c r="J65" i="1"/>
  <c r="J66" i="1" s="1"/>
  <c r="L59" i="1"/>
  <c r="N58" i="1"/>
  <c r="N57" i="1"/>
  <c r="L57" i="1"/>
  <c r="L55" i="1"/>
  <c r="N55" i="1" s="1"/>
  <c r="C67" i="1"/>
  <c r="C68" i="1" s="1"/>
  <c r="G61" i="1"/>
  <c r="E61" i="1"/>
  <c r="E59" i="1"/>
  <c r="G59" i="1" s="1"/>
  <c r="E58" i="1"/>
  <c r="G58" i="1" s="1"/>
  <c r="G57" i="1"/>
  <c r="E57" i="1"/>
  <c r="E55" i="1"/>
  <c r="G55" i="1" s="1"/>
  <c r="AE40" i="1"/>
  <c r="AE41" i="1" s="1"/>
  <c r="AI34" i="1"/>
  <c r="AI33" i="1"/>
  <c r="AG33" i="1"/>
  <c r="AG31" i="1"/>
  <c r="AE42" i="1" s="1"/>
  <c r="X39" i="1"/>
  <c r="X40" i="1" s="1"/>
  <c r="X41" i="1" s="1"/>
  <c r="Z35" i="1"/>
  <c r="Z34" i="1"/>
  <c r="AB34" i="1" s="1"/>
  <c r="AB35" i="1" s="1"/>
  <c r="AB33" i="1"/>
  <c r="Z33" i="1"/>
  <c r="AB31" i="1"/>
  <c r="Q40" i="1"/>
  <c r="Q41" i="1" s="1"/>
  <c r="S36" i="1"/>
  <c r="U35" i="1"/>
  <c r="S34" i="1"/>
  <c r="U34" i="1" s="1"/>
  <c r="U33" i="1"/>
  <c r="S33" i="1"/>
  <c r="S31" i="1"/>
  <c r="J41" i="1"/>
  <c r="J42" i="1" s="1"/>
  <c r="L35" i="1"/>
  <c r="L37" i="1" s="1"/>
  <c r="N34" i="1"/>
  <c r="N33" i="1"/>
  <c r="L33" i="1"/>
  <c r="L31" i="1"/>
  <c r="N31" i="1" s="1"/>
  <c r="C43" i="1"/>
  <c r="C44" i="1" s="1"/>
  <c r="E37" i="1"/>
  <c r="G37" i="1" s="1"/>
  <c r="E35" i="1"/>
  <c r="G35" i="1" s="1"/>
  <c r="E34" i="1"/>
  <c r="G34" i="1" s="1"/>
  <c r="G33" i="1"/>
  <c r="E33" i="1"/>
  <c r="E31" i="1"/>
  <c r="G31" i="1" s="1"/>
  <c r="G39" i="1" s="1"/>
  <c r="AE17" i="1"/>
  <c r="AI11" i="1"/>
  <c r="AE10" i="1"/>
  <c r="AI10" i="1" s="1"/>
  <c r="AG8" i="1"/>
  <c r="Z10" i="1"/>
  <c r="Z11" i="1" s="1"/>
  <c r="X14" i="1" s="1"/>
  <c r="Q17" i="1"/>
  <c r="Q18" i="1" s="1"/>
  <c r="U12" i="1"/>
  <c r="S11" i="1"/>
  <c r="U11" i="1" s="1"/>
  <c r="U10" i="1"/>
  <c r="S10" i="1"/>
  <c r="S8" i="1"/>
  <c r="Q19" i="1" s="1"/>
  <c r="J18" i="1"/>
  <c r="J19" i="1" s="1"/>
  <c r="L12" i="1"/>
  <c r="N12" i="1" s="1"/>
  <c r="L11" i="1"/>
  <c r="N11" i="1" s="1"/>
  <c r="N10" i="1"/>
  <c r="L10" i="1"/>
  <c r="L8" i="1"/>
  <c r="N8" i="1" s="1"/>
  <c r="C19" i="1"/>
  <c r="C20" i="1" s="1"/>
  <c r="G13" i="1"/>
  <c r="E13" i="1"/>
  <c r="E12" i="1"/>
  <c r="G12" i="1" s="1"/>
  <c r="E11" i="1"/>
  <c r="G11" i="1" s="1"/>
  <c r="G10" i="1"/>
  <c r="E10" i="1"/>
  <c r="E8" i="1"/>
  <c r="G8" i="1" s="1"/>
  <c r="G15" i="1" s="1"/>
  <c r="AG60" i="1" l="1"/>
  <c r="Q66" i="1"/>
  <c r="C21" i="1"/>
  <c r="C69" i="1"/>
  <c r="N14" i="1"/>
  <c r="E63" i="1"/>
  <c r="E15" i="1"/>
  <c r="C18" i="1" s="1"/>
  <c r="C22" i="1" s="1"/>
  <c r="J43" i="1"/>
  <c r="Q42" i="1"/>
  <c r="L107" i="1"/>
  <c r="C45" i="1"/>
  <c r="S60" i="1"/>
  <c r="S84" i="1"/>
  <c r="S13" i="1"/>
  <c r="AG36" i="1"/>
  <c r="L61" i="1"/>
  <c r="E39" i="1"/>
  <c r="J67" i="1"/>
  <c r="L85" i="1"/>
  <c r="E106" i="1"/>
  <c r="C109" i="1" s="1"/>
  <c r="AE112" i="1"/>
  <c r="AE90" i="1"/>
  <c r="Q112" i="1"/>
  <c r="AI106" i="1"/>
  <c r="AG106" i="1"/>
  <c r="AG84" i="1"/>
  <c r="J91" i="1"/>
  <c r="U101" i="1"/>
  <c r="U106" i="1" s="1"/>
  <c r="N101" i="1"/>
  <c r="N107" i="1" s="1"/>
  <c r="J110" i="1" s="1"/>
  <c r="S106" i="1"/>
  <c r="Q109" i="1" s="1"/>
  <c r="J113" i="1"/>
  <c r="AI79" i="1"/>
  <c r="AI84" i="1" s="1"/>
  <c r="Q90" i="1"/>
  <c r="U79" i="1"/>
  <c r="U84" i="1" s="1"/>
  <c r="N79" i="1"/>
  <c r="N85" i="1" s="1"/>
  <c r="J88" i="1" s="1"/>
  <c r="J92" i="1" s="1"/>
  <c r="AE63" i="1"/>
  <c r="AE66" i="1"/>
  <c r="U55" i="1"/>
  <c r="U60" i="1" s="1"/>
  <c r="Q63" i="1" s="1"/>
  <c r="Q67" i="1" s="1"/>
  <c r="N59" i="1"/>
  <c r="N61" i="1" s="1"/>
  <c r="J64" i="1" s="1"/>
  <c r="J68" i="1" s="1"/>
  <c r="G63" i="1"/>
  <c r="AI31" i="1"/>
  <c r="AI36" i="1" s="1"/>
  <c r="X38" i="1"/>
  <c r="X42" i="1" s="1"/>
  <c r="U31" i="1"/>
  <c r="U36" i="1" s="1"/>
  <c r="Q39" i="1" s="1"/>
  <c r="Q43" i="1" s="1"/>
  <c r="N35" i="1"/>
  <c r="N37" i="1" s="1"/>
  <c r="J40" i="1" s="1"/>
  <c r="J44" i="1" s="1"/>
  <c r="C42" i="1"/>
  <c r="C46" i="1" s="1"/>
  <c r="AI8" i="1"/>
  <c r="AI13" i="1" s="1"/>
  <c r="AE18" i="1"/>
  <c r="AE19" i="1" s="1"/>
  <c r="AG10" i="1"/>
  <c r="AG13" i="1" s="1"/>
  <c r="U8" i="1"/>
  <c r="U13" i="1" s="1"/>
  <c r="J20" i="1"/>
  <c r="L14" i="1"/>
  <c r="J17" i="1" s="1"/>
  <c r="J21" i="1" s="1"/>
  <c r="Q113" i="1" l="1"/>
  <c r="Q87" i="1"/>
  <c r="Q91" i="1" s="1"/>
  <c r="J114" i="1"/>
  <c r="Q16" i="1"/>
  <c r="Q20" i="1" s="1"/>
  <c r="AE16" i="1"/>
  <c r="AE39" i="1"/>
  <c r="AE43" i="1" s="1"/>
  <c r="C66" i="1"/>
  <c r="C70" i="1" s="1"/>
  <c r="AE109" i="1"/>
  <c r="AE113" i="1" s="1"/>
  <c r="AE87" i="1"/>
  <c r="AE91" i="1" s="1"/>
  <c r="AE67" i="1"/>
  <c r="AE20" i="1"/>
</calcChain>
</file>

<file path=xl/sharedStrings.xml><?xml version="1.0" encoding="utf-8"?>
<sst xmlns="http://schemas.openxmlformats.org/spreadsheetml/2006/main" count="521" uniqueCount="51">
  <si>
    <t>Før tiltak:</t>
  </si>
  <si>
    <t>Tak:</t>
  </si>
  <si>
    <t>Isolasjonsandel:</t>
  </si>
  <si>
    <t>Treandel:</t>
  </si>
  <si>
    <t>Sjikt</t>
  </si>
  <si>
    <t>Trepanel</t>
  </si>
  <si>
    <t>Dampsperre</t>
  </si>
  <si>
    <t>Isolasjon</t>
  </si>
  <si>
    <t>Undertak</t>
  </si>
  <si>
    <t>Asfaltplate</t>
  </si>
  <si>
    <t>Takstein</t>
  </si>
  <si>
    <t>∑ R</t>
  </si>
  <si>
    <t>U-verdi</t>
  </si>
  <si>
    <t>Yttervegg:</t>
  </si>
  <si>
    <t>Gips</t>
  </si>
  <si>
    <t>Kledning</t>
  </si>
  <si>
    <t>Vegg kjeller:</t>
  </si>
  <si>
    <t>Betongvegger</t>
  </si>
  <si>
    <t>Gulv kjeller:</t>
  </si>
  <si>
    <t>Forenklet beregning</t>
  </si>
  <si>
    <t>Parkett</t>
  </si>
  <si>
    <t>Betong</t>
  </si>
  <si>
    <t>Knevegg loft:</t>
  </si>
  <si>
    <t>Etter tiltak energinivå 3:</t>
  </si>
  <si>
    <t>Vindsperre</t>
  </si>
  <si>
    <t>Etter tiltak energinivå 2:</t>
  </si>
  <si>
    <t>Etter tiltak energinivå 1:</t>
  </si>
  <si>
    <t>Luke knevegg:</t>
  </si>
  <si>
    <t>Optimalisert forslag:</t>
  </si>
  <si>
    <t>Øvrige inputverdier:</t>
  </si>
  <si>
    <t>Driftstid belysning:</t>
  </si>
  <si>
    <t>Varmetilskudd fra personer:</t>
  </si>
  <si>
    <t>Data:</t>
  </si>
  <si>
    <t>Areal: 123,8 m2</t>
  </si>
  <si>
    <t>Driftstid avtrekksventilasjon:</t>
  </si>
  <si>
    <t>2 timer/døgn</t>
  </si>
  <si>
    <t>9 timer/døgn</t>
  </si>
  <si>
    <t>(fra huseier)</t>
  </si>
  <si>
    <t>4 personer i boligen</t>
  </si>
  <si>
    <t>(7 timer søvn, 8 timer jobb)</t>
  </si>
  <si>
    <t xml:space="preserve">100 W per person </t>
  </si>
  <si>
    <t>(SINTEF, 1990)</t>
  </si>
  <si>
    <r>
      <t>λ</t>
    </r>
    <r>
      <rPr>
        <vertAlign val="subscript"/>
        <sz val="12"/>
        <rFont val="Times New Roman"/>
        <family val="1"/>
      </rPr>
      <t>d</t>
    </r>
  </si>
  <si>
    <t>d [m]</t>
  </si>
  <si>
    <t>λ [W/mK]</t>
  </si>
  <si>
    <r>
      <t>R [m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K/W]</t>
    </r>
  </si>
  <si>
    <r>
      <t>R</t>
    </r>
    <r>
      <rPr>
        <vertAlign val="subscript"/>
        <sz val="12"/>
        <rFont val="Times New Roman"/>
        <family val="1"/>
      </rPr>
      <t>øvre</t>
    </r>
  </si>
  <si>
    <r>
      <t>R</t>
    </r>
    <r>
      <rPr>
        <vertAlign val="subscript"/>
        <sz val="12"/>
        <rFont val="Times New Roman"/>
        <family val="1"/>
      </rPr>
      <t>sjikt</t>
    </r>
  </si>
  <si>
    <r>
      <t>R</t>
    </r>
    <r>
      <rPr>
        <vertAlign val="subscript"/>
        <sz val="12"/>
        <rFont val="Times New Roman"/>
        <family val="1"/>
      </rPr>
      <t>nedre</t>
    </r>
  </si>
  <si>
    <r>
      <t>R</t>
    </r>
    <r>
      <rPr>
        <vertAlign val="subscript"/>
        <sz val="12"/>
        <rFont val="Times New Roman"/>
        <family val="1"/>
      </rPr>
      <t>si</t>
    </r>
  </si>
  <si>
    <r>
      <t>R</t>
    </r>
    <r>
      <rPr>
        <vertAlign val="subscript"/>
        <sz val="12"/>
        <rFont val="Times New Roman"/>
        <family val="1"/>
      </rPr>
      <t>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</si>
</sst>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3" borderId="4" xfId="0" applyNumberFormat="1" applyFont="1" applyFill="1" applyBorder="1"/>
    <xf numFmtId="0" fontId="2" fillId="3" borderId="1" xfId="0" applyFont="1" applyFill="1" applyBorder="1"/>
    <xf numFmtId="9" fontId="2" fillId="3" borderId="3" xfId="0" applyNumberFormat="1" applyFont="1" applyFill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0" fontId="2" fillId="3" borderId="4" xfId="0" applyFont="1" applyFill="1" applyBorder="1"/>
    <xf numFmtId="0" fontId="2" fillId="0" borderId="4" xfId="0" applyFont="1" applyBorder="1"/>
    <xf numFmtId="0" fontId="2" fillId="0" borderId="0" xfId="0" applyFont="1" applyBorder="1"/>
    <xf numFmtId="164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0" fontId="2" fillId="4" borderId="4" xfId="0" applyFont="1" applyFill="1" applyBorder="1"/>
    <xf numFmtId="0" fontId="4" fillId="0" borderId="0" xfId="0" applyFont="1"/>
    <xf numFmtId="0" fontId="2" fillId="0" borderId="5" xfId="0" applyFont="1" applyBorder="1"/>
    <xf numFmtId="0" fontId="2" fillId="3" borderId="6" xfId="0" applyFont="1" applyFill="1" applyBorder="1"/>
    <xf numFmtId="9" fontId="2" fillId="0" borderId="0" xfId="0" applyNumberFormat="1" applyFont="1"/>
    <xf numFmtId="164" fontId="2" fillId="0" borderId="0" xfId="0" applyNumberFormat="1" applyFont="1"/>
    <xf numFmtId="0" fontId="1" fillId="5" borderId="0" xfId="0" applyFont="1" applyFill="1"/>
    <xf numFmtId="0" fontId="2" fillId="5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124</xdr:row>
      <xdr:rowOff>0</xdr:rowOff>
    </xdr:from>
    <xdr:to>
      <xdr:col>2</xdr:col>
      <xdr:colOff>632460</xdr:colOff>
      <xdr:row>125</xdr:row>
      <xdr:rowOff>175260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3767303-1043-FD77-FD3A-95CB8A81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4566880"/>
          <a:ext cx="142494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91D8-0701-47F8-A51C-107DC714F3BC}">
  <dimension ref="B2:AP132"/>
  <sheetViews>
    <sheetView tabSelected="1" topLeftCell="A115" zoomScale="149" zoomScaleNormal="114" workbookViewId="0">
      <selection activeCell="E4" sqref="E4"/>
    </sheetView>
  </sheetViews>
  <sheetFormatPr baseColWidth="10" defaultRowHeight="15.6" x14ac:dyDescent="0.3"/>
  <cols>
    <col min="1" max="7" width="11.5546875" style="4"/>
    <col min="8" max="8" width="11.5546875" style="4" customWidth="1"/>
    <col min="9" max="9" width="14.5546875" style="4" customWidth="1"/>
    <col min="10" max="16384" width="11.5546875" style="4"/>
  </cols>
  <sheetData>
    <row r="2" spans="2:42" s="2" customFormat="1" x14ac:dyDescent="0.3">
      <c r="B2" s="1" t="s">
        <v>0</v>
      </c>
    </row>
    <row r="4" spans="2:42" x14ac:dyDescent="0.3">
      <c r="B4" s="3" t="s">
        <v>1</v>
      </c>
      <c r="I4" s="3" t="s">
        <v>13</v>
      </c>
      <c r="P4" s="3" t="s">
        <v>16</v>
      </c>
      <c r="W4" s="3" t="s">
        <v>18</v>
      </c>
      <c r="AD4" s="3" t="s">
        <v>22</v>
      </c>
      <c r="AK4" s="3" t="s">
        <v>27</v>
      </c>
    </row>
    <row r="5" spans="2:42" x14ac:dyDescent="0.3">
      <c r="B5" s="5" t="s">
        <v>2</v>
      </c>
      <c r="C5" s="6"/>
      <c r="D5" s="7"/>
      <c r="E5" s="8">
        <v>0.91</v>
      </c>
      <c r="F5" s="9" t="s">
        <v>3</v>
      </c>
      <c r="G5" s="10">
        <v>0.09</v>
      </c>
      <c r="I5" s="5" t="s">
        <v>2</v>
      </c>
      <c r="J5" s="6"/>
      <c r="K5" s="7"/>
      <c r="L5" s="8">
        <v>0.91</v>
      </c>
      <c r="M5" s="9" t="s">
        <v>3</v>
      </c>
      <c r="N5" s="10">
        <v>0.09</v>
      </c>
      <c r="P5" s="5" t="s">
        <v>2</v>
      </c>
      <c r="Q5" s="6"/>
      <c r="R5" s="7"/>
      <c r="S5" s="8">
        <v>0.91</v>
      </c>
      <c r="T5" s="9" t="s">
        <v>3</v>
      </c>
      <c r="U5" s="10">
        <v>0.09</v>
      </c>
      <c r="W5" s="5" t="s">
        <v>19</v>
      </c>
      <c r="X5" s="6"/>
      <c r="Y5" s="7"/>
      <c r="Z5" s="8"/>
      <c r="AD5" s="5" t="s">
        <v>2</v>
      </c>
      <c r="AE5" s="6"/>
      <c r="AF5" s="7"/>
      <c r="AG5" s="8">
        <v>0.91</v>
      </c>
      <c r="AH5" s="9" t="s">
        <v>3</v>
      </c>
      <c r="AI5" s="10">
        <v>0.09</v>
      </c>
      <c r="AK5" s="5" t="s">
        <v>19</v>
      </c>
      <c r="AL5" s="6"/>
      <c r="AM5" s="7"/>
      <c r="AN5" s="8"/>
      <c r="AO5" s="11"/>
      <c r="AP5" s="12"/>
    </row>
    <row r="6" spans="2:42" ht="18.600000000000001" x14ac:dyDescent="0.3">
      <c r="B6" s="13" t="s">
        <v>4</v>
      </c>
      <c r="C6" s="14" t="s">
        <v>43</v>
      </c>
      <c r="D6" s="14" t="s">
        <v>44</v>
      </c>
      <c r="E6" s="14" t="s">
        <v>45</v>
      </c>
      <c r="F6" s="14" t="s">
        <v>44</v>
      </c>
      <c r="G6" s="14" t="s">
        <v>45</v>
      </c>
      <c r="I6" s="13" t="s">
        <v>4</v>
      </c>
      <c r="J6" s="14" t="s">
        <v>43</v>
      </c>
      <c r="K6" s="14" t="s">
        <v>44</v>
      </c>
      <c r="L6" s="14" t="s">
        <v>45</v>
      </c>
      <c r="M6" s="14" t="s">
        <v>44</v>
      </c>
      <c r="N6" s="14" t="s">
        <v>45</v>
      </c>
      <c r="P6" s="13" t="s">
        <v>4</v>
      </c>
      <c r="Q6" s="14" t="s">
        <v>43</v>
      </c>
      <c r="R6" s="14" t="s">
        <v>44</v>
      </c>
      <c r="S6" s="14" t="s">
        <v>45</v>
      </c>
      <c r="T6" s="14" t="s">
        <v>44</v>
      </c>
      <c r="U6" s="14" t="s">
        <v>45</v>
      </c>
      <c r="W6" s="13" t="s">
        <v>4</v>
      </c>
      <c r="X6" s="14" t="s">
        <v>43</v>
      </c>
      <c r="Y6" s="14" t="s">
        <v>44</v>
      </c>
      <c r="Z6" s="14" t="s">
        <v>45</v>
      </c>
      <c r="AD6" s="13" t="s">
        <v>4</v>
      </c>
      <c r="AE6" s="14" t="s">
        <v>43</v>
      </c>
      <c r="AF6" s="14" t="s">
        <v>44</v>
      </c>
      <c r="AG6" s="14" t="s">
        <v>45</v>
      </c>
      <c r="AH6" s="14" t="s">
        <v>44</v>
      </c>
      <c r="AI6" s="14" t="s">
        <v>45</v>
      </c>
      <c r="AK6" s="13" t="s">
        <v>4</v>
      </c>
      <c r="AL6" s="14" t="s">
        <v>43</v>
      </c>
      <c r="AM6" s="14" t="s">
        <v>44</v>
      </c>
      <c r="AN6" s="14" t="s">
        <v>45</v>
      </c>
      <c r="AO6" s="15"/>
      <c r="AP6" s="15"/>
    </row>
    <row r="7" spans="2:42" ht="18" x14ac:dyDescent="0.4">
      <c r="B7" s="13" t="s">
        <v>49</v>
      </c>
      <c r="C7" s="14"/>
      <c r="D7" s="14"/>
      <c r="E7" s="16">
        <v>0.13</v>
      </c>
      <c r="F7" s="14"/>
      <c r="G7" s="16">
        <v>0.13</v>
      </c>
      <c r="I7" s="13" t="s">
        <v>49</v>
      </c>
      <c r="J7" s="14"/>
      <c r="K7" s="14"/>
      <c r="L7" s="16">
        <v>0.13</v>
      </c>
      <c r="M7" s="14"/>
      <c r="N7" s="16">
        <v>0.13</v>
      </c>
      <c r="P7" s="13" t="s">
        <v>49</v>
      </c>
      <c r="Q7" s="14"/>
      <c r="R7" s="14"/>
      <c r="S7" s="16">
        <v>0.13</v>
      </c>
      <c r="T7" s="14"/>
      <c r="U7" s="16">
        <v>0.13</v>
      </c>
      <c r="W7" s="13" t="s">
        <v>49</v>
      </c>
      <c r="X7" s="14"/>
      <c r="Y7" s="14"/>
      <c r="Z7" s="16">
        <v>0.13</v>
      </c>
      <c r="AD7" s="13" t="s">
        <v>49</v>
      </c>
      <c r="AE7" s="14"/>
      <c r="AF7" s="14"/>
      <c r="AG7" s="16">
        <v>0.13</v>
      </c>
      <c r="AH7" s="14"/>
      <c r="AI7" s="16">
        <v>0.13</v>
      </c>
      <c r="AK7" s="13" t="s">
        <v>49</v>
      </c>
      <c r="AL7" s="14"/>
      <c r="AM7" s="14"/>
      <c r="AN7" s="16">
        <v>0.13</v>
      </c>
      <c r="AO7" s="15"/>
      <c r="AP7" s="17"/>
    </row>
    <row r="8" spans="2:42" x14ac:dyDescent="0.3">
      <c r="B8" s="13" t="s">
        <v>5</v>
      </c>
      <c r="C8" s="18">
        <v>1.2999999999999999E-2</v>
      </c>
      <c r="D8" s="16">
        <v>0.1</v>
      </c>
      <c r="E8" s="16">
        <f>C8/D8</f>
        <v>0.12999999999999998</v>
      </c>
      <c r="F8" s="14"/>
      <c r="G8" s="16">
        <f>E8</f>
        <v>0.12999999999999998</v>
      </c>
      <c r="I8" s="13" t="s">
        <v>14</v>
      </c>
      <c r="J8" s="18">
        <v>1.2500000000000001E-2</v>
      </c>
      <c r="K8" s="16">
        <v>0.21</v>
      </c>
      <c r="L8" s="16">
        <f>J8/K8</f>
        <v>5.9523809523809527E-2</v>
      </c>
      <c r="M8" s="14"/>
      <c r="N8" s="16">
        <f>L8</f>
        <v>5.9523809523809527E-2</v>
      </c>
      <c r="P8" s="13" t="s">
        <v>14</v>
      </c>
      <c r="Q8" s="18">
        <v>1.2500000000000001E-2</v>
      </c>
      <c r="R8" s="16">
        <v>0.21</v>
      </c>
      <c r="S8" s="16">
        <f>Q8/R8</f>
        <v>5.9523809523809527E-2</v>
      </c>
      <c r="T8" s="14"/>
      <c r="U8" s="16">
        <f>S8</f>
        <v>5.9523809523809527E-2</v>
      </c>
      <c r="W8" s="13" t="s">
        <v>20</v>
      </c>
      <c r="X8" s="18"/>
      <c r="Y8" s="16"/>
      <c r="Z8" s="16">
        <v>0.13</v>
      </c>
      <c r="AD8" s="13" t="s">
        <v>5</v>
      </c>
      <c r="AE8" s="18">
        <v>1.2999999999999999E-2</v>
      </c>
      <c r="AF8" s="16">
        <v>0.1</v>
      </c>
      <c r="AG8" s="16">
        <f>AE8/AF8</f>
        <v>0.12999999999999998</v>
      </c>
      <c r="AH8" s="14"/>
      <c r="AI8" s="16">
        <f>AG8</f>
        <v>0.12999999999999998</v>
      </c>
      <c r="AK8" s="13" t="s">
        <v>5</v>
      </c>
      <c r="AL8" s="18">
        <v>1.2999999999999999E-2</v>
      </c>
      <c r="AM8" s="16">
        <v>0.1</v>
      </c>
      <c r="AN8" s="16">
        <f>AL8/AM8</f>
        <v>0.12999999999999998</v>
      </c>
      <c r="AO8" s="15"/>
      <c r="AP8" s="17"/>
    </row>
    <row r="9" spans="2:42" ht="18" x14ac:dyDescent="0.4">
      <c r="B9" s="13" t="s">
        <v>6</v>
      </c>
      <c r="C9" s="14"/>
      <c r="D9" s="14"/>
      <c r="E9" s="16">
        <v>0.03</v>
      </c>
      <c r="F9" s="14"/>
      <c r="G9" s="16">
        <v>0.03</v>
      </c>
      <c r="I9" s="13" t="s">
        <v>6</v>
      </c>
      <c r="J9" s="14"/>
      <c r="K9" s="14"/>
      <c r="L9" s="16">
        <v>0.03</v>
      </c>
      <c r="M9" s="14"/>
      <c r="N9" s="16">
        <v>0.03</v>
      </c>
      <c r="P9" s="13" t="s">
        <v>6</v>
      </c>
      <c r="Q9" s="14"/>
      <c r="R9" s="14"/>
      <c r="S9" s="16">
        <v>0.03</v>
      </c>
      <c r="T9" s="14"/>
      <c r="U9" s="16">
        <v>0.03</v>
      </c>
      <c r="W9" s="13" t="s">
        <v>6</v>
      </c>
      <c r="X9" s="14"/>
      <c r="Y9" s="14"/>
      <c r="Z9" s="16">
        <v>0.03</v>
      </c>
      <c r="AD9" s="13" t="s">
        <v>6</v>
      </c>
      <c r="AE9" s="14"/>
      <c r="AF9" s="14"/>
      <c r="AG9" s="16">
        <v>0.03</v>
      </c>
      <c r="AH9" s="14"/>
      <c r="AI9" s="16">
        <v>0.03</v>
      </c>
      <c r="AK9" s="13" t="s">
        <v>50</v>
      </c>
      <c r="AL9" s="14"/>
      <c r="AM9" s="16"/>
      <c r="AN9" s="16">
        <v>0.2</v>
      </c>
      <c r="AO9" s="15"/>
      <c r="AP9" s="17"/>
    </row>
    <row r="10" spans="2:42" x14ac:dyDescent="0.3">
      <c r="B10" s="13" t="s">
        <v>7</v>
      </c>
      <c r="C10" s="16">
        <v>0.1</v>
      </c>
      <c r="D10" s="16">
        <v>3.4000000000000002E-2</v>
      </c>
      <c r="E10" s="16">
        <f>C10/D10</f>
        <v>2.9411764705882351</v>
      </c>
      <c r="F10" s="16">
        <v>0.13</v>
      </c>
      <c r="G10" s="16">
        <f>C10/F10</f>
        <v>0.76923076923076927</v>
      </c>
      <c r="I10" s="13" t="s">
        <v>7</v>
      </c>
      <c r="J10" s="16">
        <v>0.2</v>
      </c>
      <c r="K10" s="16">
        <v>3.4000000000000002E-2</v>
      </c>
      <c r="L10" s="16">
        <f>J10/K10</f>
        <v>5.8823529411764701</v>
      </c>
      <c r="M10" s="16">
        <v>0.13</v>
      </c>
      <c r="N10" s="16">
        <f>J10/M10</f>
        <v>1.5384615384615385</v>
      </c>
      <c r="P10" s="13" t="s">
        <v>7</v>
      </c>
      <c r="Q10" s="16">
        <v>0.1</v>
      </c>
      <c r="R10" s="16">
        <v>3.4000000000000002E-2</v>
      </c>
      <c r="S10" s="16">
        <f>Q10/R10</f>
        <v>2.9411764705882351</v>
      </c>
      <c r="T10" s="16">
        <v>0.13</v>
      </c>
      <c r="U10" s="16">
        <f>Q10/T10</f>
        <v>0.76923076923076927</v>
      </c>
      <c r="W10" s="13" t="s">
        <v>21</v>
      </c>
      <c r="X10" s="16">
        <v>0.3</v>
      </c>
      <c r="Y10" s="16">
        <v>2</v>
      </c>
      <c r="Z10" s="16">
        <f>X10/Y10</f>
        <v>0.15</v>
      </c>
      <c r="AD10" s="13" t="s">
        <v>7</v>
      </c>
      <c r="AE10" s="16">
        <f>0.07</f>
        <v>7.0000000000000007E-2</v>
      </c>
      <c r="AF10" s="16">
        <v>3.4000000000000002E-2</v>
      </c>
      <c r="AG10" s="16">
        <f>AE10/AF10</f>
        <v>2.0588235294117649</v>
      </c>
      <c r="AH10" s="16">
        <v>0.13</v>
      </c>
      <c r="AI10" s="16">
        <f>AE10/AH10</f>
        <v>0.53846153846153855</v>
      </c>
      <c r="AK10" s="13" t="s">
        <v>11</v>
      </c>
      <c r="AL10" s="14"/>
      <c r="AM10" s="14"/>
      <c r="AN10" s="16">
        <f>SUM(AN7:AN9)</f>
        <v>0.46</v>
      </c>
      <c r="AO10" s="17"/>
      <c r="AP10" s="17"/>
    </row>
    <row r="11" spans="2:42" x14ac:dyDescent="0.3">
      <c r="B11" s="13" t="s">
        <v>8</v>
      </c>
      <c r="C11" s="16">
        <v>1.4999999999999999E-2</v>
      </c>
      <c r="D11" s="16">
        <v>0.1</v>
      </c>
      <c r="E11" s="16">
        <f>C11/D11</f>
        <v>0.15</v>
      </c>
      <c r="F11" s="16"/>
      <c r="G11" s="16">
        <f>E11</f>
        <v>0.15</v>
      </c>
      <c r="I11" s="13" t="s">
        <v>9</v>
      </c>
      <c r="J11" s="14">
        <v>1.2E-2</v>
      </c>
      <c r="K11" s="16">
        <v>4.9000000000000002E-2</v>
      </c>
      <c r="L11" s="16">
        <f>J11/K11</f>
        <v>0.24489795918367346</v>
      </c>
      <c r="M11" s="14"/>
      <c r="N11" s="16">
        <f>L11</f>
        <v>0.24489795918367346</v>
      </c>
      <c r="P11" s="13" t="s">
        <v>17</v>
      </c>
      <c r="Q11" s="16">
        <v>0.4</v>
      </c>
      <c r="R11" s="16">
        <v>2</v>
      </c>
      <c r="S11" s="16">
        <f>Q11/R11</f>
        <v>0.2</v>
      </c>
      <c r="T11" s="14"/>
      <c r="U11" s="16">
        <f>S11</f>
        <v>0.2</v>
      </c>
      <c r="W11" s="13" t="s">
        <v>11</v>
      </c>
      <c r="X11" s="14"/>
      <c r="Y11" s="14"/>
      <c r="Z11" s="16">
        <f>SUM(Z7:Z10)</f>
        <v>0.44000000000000006</v>
      </c>
      <c r="AD11" s="13" t="s">
        <v>9</v>
      </c>
      <c r="AE11" s="14"/>
      <c r="AF11" s="16"/>
      <c r="AG11" s="16">
        <v>0.12</v>
      </c>
      <c r="AH11" s="14"/>
      <c r="AI11" s="16">
        <f>AG11</f>
        <v>0.12</v>
      </c>
      <c r="AK11" s="11"/>
      <c r="AL11" s="15"/>
      <c r="AM11" s="17"/>
      <c r="AN11" s="17"/>
      <c r="AO11" s="15"/>
      <c r="AP11" s="17"/>
    </row>
    <row r="12" spans="2:42" ht="18" x14ac:dyDescent="0.4">
      <c r="B12" s="13" t="s">
        <v>9</v>
      </c>
      <c r="C12" s="14">
        <v>1.2E-2</v>
      </c>
      <c r="D12" s="16">
        <v>4.9000000000000002E-2</v>
      </c>
      <c r="E12" s="16">
        <f>C12/D12</f>
        <v>0.24489795918367346</v>
      </c>
      <c r="F12" s="14"/>
      <c r="G12" s="16">
        <f>E12</f>
        <v>0.24489795918367346</v>
      </c>
      <c r="I12" s="13" t="s">
        <v>15</v>
      </c>
      <c r="J12" s="14">
        <v>1.9E-2</v>
      </c>
      <c r="K12" s="16">
        <v>0.14000000000000001</v>
      </c>
      <c r="L12" s="16">
        <f>J12/K12</f>
        <v>0.1357142857142857</v>
      </c>
      <c r="M12" s="14"/>
      <c r="N12" s="16">
        <f>L12</f>
        <v>0.1357142857142857</v>
      </c>
      <c r="P12" s="13" t="s">
        <v>50</v>
      </c>
      <c r="Q12" s="14"/>
      <c r="R12" s="16"/>
      <c r="S12" s="16">
        <v>0.13</v>
      </c>
      <c r="T12" s="14"/>
      <c r="U12" s="16">
        <f>S12</f>
        <v>0.13</v>
      </c>
      <c r="AD12" s="13" t="s">
        <v>50</v>
      </c>
      <c r="AE12" s="14"/>
      <c r="AF12" s="16"/>
      <c r="AG12" s="16">
        <v>0.2</v>
      </c>
      <c r="AH12" s="14"/>
      <c r="AI12" s="16">
        <v>0.13</v>
      </c>
      <c r="AO12" s="15"/>
      <c r="AP12" s="17"/>
    </row>
    <row r="13" spans="2:42" ht="18" x14ac:dyDescent="0.4">
      <c r="B13" s="13" t="s">
        <v>10</v>
      </c>
      <c r="C13" s="14">
        <v>1.9E-2</v>
      </c>
      <c r="D13" s="16">
        <v>0.14000000000000001</v>
      </c>
      <c r="E13" s="16">
        <f>C13/D13</f>
        <v>0.1357142857142857</v>
      </c>
      <c r="F13" s="14"/>
      <c r="G13" s="16">
        <f>E13</f>
        <v>0.1357142857142857</v>
      </c>
      <c r="I13" s="13" t="s">
        <v>50</v>
      </c>
      <c r="J13" s="14"/>
      <c r="K13" s="16"/>
      <c r="L13" s="16">
        <v>0.13</v>
      </c>
      <c r="M13" s="14"/>
      <c r="N13" s="16">
        <v>0.13</v>
      </c>
      <c r="P13" s="13" t="s">
        <v>11</v>
      </c>
      <c r="Q13" s="14"/>
      <c r="R13" s="14"/>
      <c r="S13" s="16">
        <f>SUM(S7:S12)</f>
        <v>3.4907002801120446</v>
      </c>
      <c r="T13" s="14"/>
      <c r="U13" s="16">
        <f>SUM(U7:U12)</f>
        <v>1.3187545787545787</v>
      </c>
      <c r="AD13" s="13" t="s">
        <v>11</v>
      </c>
      <c r="AE13" s="14"/>
      <c r="AF13" s="14"/>
      <c r="AG13" s="16">
        <f>SUM(AG7:AG12)</f>
        <v>2.6688235294117653</v>
      </c>
      <c r="AH13" s="14"/>
      <c r="AI13" s="16">
        <f>SUM(AI7:AI12)</f>
        <v>1.0784615384615386</v>
      </c>
      <c r="AK13" s="19" t="s">
        <v>12</v>
      </c>
      <c r="AL13" s="16">
        <f>1/AN10</f>
        <v>2.1739130434782608</v>
      </c>
      <c r="AO13" s="15"/>
      <c r="AP13" s="17"/>
    </row>
    <row r="14" spans="2:42" ht="18" x14ac:dyDescent="0.4">
      <c r="B14" s="13" t="s">
        <v>50</v>
      </c>
      <c r="C14" s="14"/>
      <c r="D14" s="16"/>
      <c r="E14" s="16">
        <v>0.13</v>
      </c>
      <c r="F14" s="14"/>
      <c r="G14" s="16">
        <v>0.13</v>
      </c>
      <c r="I14" s="13" t="s">
        <v>11</v>
      </c>
      <c r="J14" s="14"/>
      <c r="K14" s="14"/>
      <c r="L14" s="16">
        <f>SUM(L7:L13)</f>
        <v>6.6124889955982393</v>
      </c>
      <c r="M14" s="14"/>
      <c r="N14" s="16">
        <f>SUM(N7:N13)</f>
        <v>2.2685975928833071</v>
      </c>
      <c r="W14" s="14" t="s">
        <v>12</v>
      </c>
      <c r="X14" s="16">
        <f>1/Z11</f>
        <v>2.2727272727272725</v>
      </c>
    </row>
    <row r="15" spans="2:42" x14ac:dyDescent="0.3">
      <c r="B15" s="13" t="s">
        <v>11</v>
      </c>
      <c r="C15" s="14"/>
      <c r="D15" s="14"/>
      <c r="E15" s="16">
        <f>SUM(E7:E14)</f>
        <v>3.8917887154861939</v>
      </c>
      <c r="F15" s="14"/>
      <c r="G15" s="16">
        <f>SUM(G7:G14)</f>
        <v>1.7198430141287284</v>
      </c>
    </row>
    <row r="16" spans="2:42" ht="18" x14ac:dyDescent="0.4">
      <c r="P16" s="19" t="s">
        <v>46</v>
      </c>
      <c r="Q16" s="16">
        <f>1/(S5/S13 + U5/U13)</f>
        <v>3.0400783990387743</v>
      </c>
      <c r="AD16" s="19" t="s">
        <v>46</v>
      </c>
      <c r="AE16" s="16">
        <f>1/(AG5/AG13 + AI5/AI13)</f>
        <v>2.3561209798190412</v>
      </c>
    </row>
    <row r="17" spans="2:35" ht="18" x14ac:dyDescent="0.4">
      <c r="I17" s="19" t="s">
        <v>46</v>
      </c>
      <c r="J17" s="16">
        <f>1/(L5/L14 + N5/N14)</f>
        <v>5.6404613259790803</v>
      </c>
      <c r="P17" s="14" t="s">
        <v>42</v>
      </c>
      <c r="Q17" s="16">
        <f>S5*R10 + U5*T10</f>
        <v>4.2640000000000004E-2</v>
      </c>
      <c r="AD17" s="14" t="s">
        <v>42</v>
      </c>
      <c r="AE17" s="16">
        <f>AG5*AF10 + AI5*AH10</f>
        <v>4.2640000000000004E-2</v>
      </c>
    </row>
    <row r="18" spans="2:35" ht="18" x14ac:dyDescent="0.4">
      <c r="B18" s="19" t="s">
        <v>46</v>
      </c>
      <c r="C18" s="16">
        <f>1/(E5/E15 + G5/G15)</f>
        <v>3.494597341069885</v>
      </c>
      <c r="I18" s="14" t="s">
        <v>42</v>
      </c>
      <c r="J18" s="16">
        <f>L5*K10 + N5*M10</f>
        <v>4.2640000000000004E-2</v>
      </c>
      <c r="P18" s="14" t="s">
        <v>47</v>
      </c>
      <c r="Q18" s="16">
        <f>Q10/Q17</f>
        <v>2.3452157598499062</v>
      </c>
      <c r="AD18" s="14" t="s">
        <v>47</v>
      </c>
      <c r="AE18" s="16">
        <f>AE10/AE17</f>
        <v>1.6416510318949342</v>
      </c>
    </row>
    <row r="19" spans="2:35" ht="18" x14ac:dyDescent="0.4">
      <c r="B19" s="14" t="s">
        <v>42</v>
      </c>
      <c r="C19" s="16">
        <f>E5*D10 + G5*F10</f>
        <v>4.2640000000000004E-2</v>
      </c>
      <c r="E19" s="15"/>
      <c r="F19" s="20"/>
      <c r="I19" s="14" t="s">
        <v>47</v>
      </c>
      <c r="J19" s="16">
        <f>J10/J18</f>
        <v>4.6904315196998123</v>
      </c>
      <c r="P19" s="14" t="s">
        <v>48</v>
      </c>
      <c r="Q19" s="16">
        <f>S7+S8+S9+Q18+S11+S12</f>
        <v>2.8947395693737157</v>
      </c>
      <c r="AD19" s="14" t="s">
        <v>48</v>
      </c>
      <c r="AE19" s="16">
        <f>AG7+AG8+AG9+AE18+AG11+AG12</f>
        <v>2.2516510318949345</v>
      </c>
    </row>
    <row r="20" spans="2:35" ht="18" x14ac:dyDescent="0.4">
      <c r="B20" s="14" t="s">
        <v>47</v>
      </c>
      <c r="C20" s="16">
        <f>C10/C19</f>
        <v>2.3452157598499062</v>
      </c>
      <c r="I20" s="14" t="s">
        <v>48</v>
      </c>
      <c r="J20" s="16">
        <f>L7+L8+L9+J19+L11+L12+L13</f>
        <v>5.4205675741215815</v>
      </c>
      <c r="P20" s="14" t="s">
        <v>12</v>
      </c>
      <c r="Q20" s="16">
        <f>1/((Q16+Q19)/2)</f>
        <v>0.33699432916810784</v>
      </c>
      <c r="AD20" s="14" t="s">
        <v>12</v>
      </c>
      <c r="AE20" s="16">
        <f>1/((AE16+AE19)/2)</f>
        <v>0.43404925306971731</v>
      </c>
    </row>
    <row r="21" spans="2:35" ht="18" x14ac:dyDescent="0.4">
      <c r="B21" s="14" t="s">
        <v>48</v>
      </c>
      <c r="C21" s="16">
        <f>E7+E8+E9+C20+E12+E13+E11+E14</f>
        <v>3.295828004747865</v>
      </c>
      <c r="I21" s="14" t="s">
        <v>12</v>
      </c>
      <c r="J21" s="16">
        <f>1/((J17+J20)/2)</f>
        <v>0.18081500537276407</v>
      </c>
    </row>
    <row r="22" spans="2:35" x14ac:dyDescent="0.3">
      <c r="B22" s="14" t="s">
        <v>12</v>
      </c>
      <c r="C22" s="16">
        <f>1/((C18+C21)/2)</f>
        <v>0.29453235963072738</v>
      </c>
      <c r="G22" s="21"/>
    </row>
    <row r="25" spans="2:35" s="2" customFormat="1" x14ac:dyDescent="0.3">
      <c r="B25" s="1" t="s">
        <v>23</v>
      </c>
      <c r="C25" s="1"/>
    </row>
    <row r="27" spans="2:35" x14ac:dyDescent="0.3">
      <c r="B27" s="3" t="s">
        <v>1</v>
      </c>
      <c r="I27" s="3" t="s">
        <v>13</v>
      </c>
      <c r="P27" s="3" t="s">
        <v>16</v>
      </c>
      <c r="W27" s="3" t="s">
        <v>18</v>
      </c>
      <c r="AD27" s="3" t="s">
        <v>22</v>
      </c>
    </row>
    <row r="28" spans="2:35" x14ac:dyDescent="0.3">
      <c r="B28" s="5" t="s">
        <v>2</v>
      </c>
      <c r="C28" s="6"/>
      <c r="D28" s="7"/>
      <c r="E28" s="8">
        <v>0.91</v>
      </c>
      <c r="F28" s="9" t="s">
        <v>3</v>
      </c>
      <c r="G28" s="10">
        <v>0.09</v>
      </c>
      <c r="I28" s="5" t="s">
        <v>2</v>
      </c>
      <c r="J28" s="6"/>
      <c r="K28" s="7"/>
      <c r="L28" s="8">
        <v>0.91</v>
      </c>
      <c r="M28" s="9" t="s">
        <v>3</v>
      </c>
      <c r="N28" s="10">
        <v>0.09</v>
      </c>
      <c r="P28" s="5" t="s">
        <v>2</v>
      </c>
      <c r="Q28" s="6"/>
      <c r="R28" s="7"/>
      <c r="S28" s="8">
        <v>0.91</v>
      </c>
      <c r="T28" s="9" t="s">
        <v>3</v>
      </c>
      <c r="U28" s="10">
        <v>0.09</v>
      </c>
      <c r="W28" s="5" t="s">
        <v>2</v>
      </c>
      <c r="X28" s="6"/>
      <c r="Y28" s="7"/>
      <c r="Z28" s="8">
        <v>0.91</v>
      </c>
      <c r="AA28" s="9" t="s">
        <v>3</v>
      </c>
      <c r="AB28" s="10">
        <v>0.09</v>
      </c>
      <c r="AD28" s="5" t="s">
        <v>2</v>
      </c>
      <c r="AE28" s="6"/>
      <c r="AF28" s="7"/>
      <c r="AG28" s="8">
        <v>0.91</v>
      </c>
      <c r="AH28" s="9" t="s">
        <v>3</v>
      </c>
      <c r="AI28" s="10">
        <v>0.09</v>
      </c>
    </row>
    <row r="29" spans="2:35" ht="18.600000000000001" x14ac:dyDescent="0.3">
      <c r="B29" s="13" t="s">
        <v>4</v>
      </c>
      <c r="C29" s="14" t="s">
        <v>43</v>
      </c>
      <c r="D29" s="14" t="s">
        <v>44</v>
      </c>
      <c r="E29" s="14" t="s">
        <v>45</v>
      </c>
      <c r="F29" s="14" t="s">
        <v>44</v>
      </c>
      <c r="G29" s="14" t="s">
        <v>45</v>
      </c>
      <c r="I29" s="13" t="s">
        <v>4</v>
      </c>
      <c r="J29" s="14" t="s">
        <v>43</v>
      </c>
      <c r="K29" s="14" t="s">
        <v>44</v>
      </c>
      <c r="L29" s="14" t="s">
        <v>45</v>
      </c>
      <c r="M29" s="14" t="s">
        <v>44</v>
      </c>
      <c r="N29" s="14" t="s">
        <v>45</v>
      </c>
      <c r="P29" s="13" t="s">
        <v>4</v>
      </c>
      <c r="Q29" s="14" t="s">
        <v>43</v>
      </c>
      <c r="R29" s="14" t="s">
        <v>44</v>
      </c>
      <c r="S29" s="14" t="s">
        <v>45</v>
      </c>
      <c r="T29" s="14" t="s">
        <v>44</v>
      </c>
      <c r="U29" s="14" t="s">
        <v>45</v>
      </c>
      <c r="W29" s="13" t="s">
        <v>4</v>
      </c>
      <c r="X29" s="14" t="s">
        <v>43</v>
      </c>
      <c r="Y29" s="14" t="s">
        <v>44</v>
      </c>
      <c r="Z29" s="14" t="s">
        <v>45</v>
      </c>
      <c r="AA29" s="14" t="s">
        <v>44</v>
      </c>
      <c r="AB29" s="14" t="s">
        <v>45</v>
      </c>
      <c r="AD29" s="13" t="s">
        <v>4</v>
      </c>
      <c r="AE29" s="14" t="s">
        <v>43</v>
      </c>
      <c r="AF29" s="14" t="s">
        <v>44</v>
      </c>
      <c r="AG29" s="14" t="s">
        <v>45</v>
      </c>
      <c r="AH29" s="14" t="s">
        <v>44</v>
      </c>
      <c r="AI29" s="14" t="s">
        <v>45</v>
      </c>
    </row>
    <row r="30" spans="2:35" ht="18" x14ac:dyDescent="0.4">
      <c r="B30" s="13" t="s">
        <v>49</v>
      </c>
      <c r="C30" s="14"/>
      <c r="D30" s="14"/>
      <c r="E30" s="16">
        <v>0.13</v>
      </c>
      <c r="F30" s="14"/>
      <c r="G30" s="16">
        <v>0.13</v>
      </c>
      <c r="I30" s="13" t="s">
        <v>49</v>
      </c>
      <c r="J30" s="14"/>
      <c r="K30" s="14"/>
      <c r="L30" s="16">
        <v>0.13</v>
      </c>
      <c r="M30" s="14"/>
      <c r="N30" s="16">
        <v>0.13</v>
      </c>
      <c r="P30" s="13" t="s">
        <v>49</v>
      </c>
      <c r="Q30" s="14"/>
      <c r="R30" s="14"/>
      <c r="S30" s="16">
        <v>0.13</v>
      </c>
      <c r="T30" s="14"/>
      <c r="U30" s="16">
        <v>0.13</v>
      </c>
      <c r="W30" s="13" t="s">
        <v>49</v>
      </c>
      <c r="X30" s="14"/>
      <c r="Y30" s="14"/>
      <c r="Z30" s="16">
        <v>0.13</v>
      </c>
      <c r="AA30" s="14"/>
      <c r="AB30" s="16">
        <v>0.13</v>
      </c>
      <c r="AD30" s="13" t="s">
        <v>49</v>
      </c>
      <c r="AE30" s="14"/>
      <c r="AF30" s="14"/>
      <c r="AG30" s="16">
        <v>0.13</v>
      </c>
      <c r="AH30" s="14"/>
      <c r="AI30" s="16">
        <v>0.13</v>
      </c>
    </row>
    <row r="31" spans="2:35" x14ac:dyDescent="0.3">
      <c r="B31" s="13" t="s">
        <v>5</v>
      </c>
      <c r="C31" s="18">
        <v>1.2999999999999999E-2</v>
      </c>
      <c r="D31" s="16">
        <v>0.1</v>
      </c>
      <c r="E31" s="16">
        <f>C31/D31</f>
        <v>0.12999999999999998</v>
      </c>
      <c r="F31" s="14"/>
      <c r="G31" s="16">
        <f>E31</f>
        <v>0.12999999999999998</v>
      </c>
      <c r="I31" s="13" t="s">
        <v>14</v>
      </c>
      <c r="J31" s="18">
        <v>1.2500000000000001E-2</v>
      </c>
      <c r="K31" s="16">
        <v>0.21</v>
      </c>
      <c r="L31" s="16">
        <f>J31/K31</f>
        <v>5.9523809523809527E-2</v>
      </c>
      <c r="M31" s="14"/>
      <c r="N31" s="16">
        <f>L31</f>
        <v>5.9523809523809527E-2</v>
      </c>
      <c r="P31" s="13" t="s">
        <v>14</v>
      </c>
      <c r="Q31" s="18">
        <v>1.2500000000000001E-2</v>
      </c>
      <c r="R31" s="16">
        <v>0.21</v>
      </c>
      <c r="S31" s="16">
        <f>Q31/R31</f>
        <v>5.9523809523809527E-2</v>
      </c>
      <c r="T31" s="14"/>
      <c r="U31" s="16">
        <f>S31</f>
        <v>5.9523809523809527E-2</v>
      </c>
      <c r="W31" s="13" t="s">
        <v>20</v>
      </c>
      <c r="X31" s="18"/>
      <c r="Y31" s="16"/>
      <c r="Z31" s="16">
        <v>0.13</v>
      </c>
      <c r="AA31" s="14"/>
      <c r="AB31" s="16">
        <f>Z31</f>
        <v>0.13</v>
      </c>
      <c r="AD31" s="13" t="s">
        <v>5</v>
      </c>
      <c r="AE31" s="18">
        <v>1.2999999999999999E-2</v>
      </c>
      <c r="AF31" s="16">
        <v>0.1</v>
      </c>
      <c r="AG31" s="16">
        <f>AE31/AF31</f>
        <v>0.12999999999999998</v>
      </c>
      <c r="AH31" s="14"/>
      <c r="AI31" s="16">
        <f>AG31</f>
        <v>0.12999999999999998</v>
      </c>
    </row>
    <row r="32" spans="2:35" x14ac:dyDescent="0.3">
      <c r="B32" s="13" t="s">
        <v>6</v>
      </c>
      <c r="C32" s="14"/>
      <c r="D32" s="14"/>
      <c r="E32" s="16">
        <v>0.03</v>
      </c>
      <c r="F32" s="14"/>
      <c r="G32" s="16">
        <v>0.03</v>
      </c>
      <c r="I32" s="13" t="s">
        <v>6</v>
      </c>
      <c r="J32" s="14"/>
      <c r="K32" s="14"/>
      <c r="L32" s="16">
        <v>0.03</v>
      </c>
      <c r="M32" s="14"/>
      <c r="N32" s="16">
        <v>0.03</v>
      </c>
      <c r="P32" s="13" t="s">
        <v>6</v>
      </c>
      <c r="Q32" s="14"/>
      <c r="R32" s="14"/>
      <c r="S32" s="16">
        <v>0.03</v>
      </c>
      <c r="T32" s="14"/>
      <c r="U32" s="16">
        <v>0.03</v>
      </c>
      <c r="W32" s="13" t="s">
        <v>6</v>
      </c>
      <c r="X32" s="14"/>
      <c r="Y32" s="14"/>
      <c r="Z32" s="16">
        <v>0.03</v>
      </c>
      <c r="AA32" s="14"/>
      <c r="AB32" s="16">
        <v>0.03</v>
      </c>
      <c r="AD32" s="13" t="s">
        <v>6</v>
      </c>
      <c r="AE32" s="14"/>
      <c r="AF32" s="14"/>
      <c r="AG32" s="16">
        <v>0.03</v>
      </c>
      <c r="AH32" s="14"/>
      <c r="AI32" s="16">
        <v>0.03</v>
      </c>
    </row>
    <row r="33" spans="2:35" x14ac:dyDescent="0.3">
      <c r="B33" s="13" t="s">
        <v>7</v>
      </c>
      <c r="C33" s="16">
        <v>0.2</v>
      </c>
      <c r="D33" s="16">
        <v>3.4000000000000002E-2</v>
      </c>
      <c r="E33" s="16">
        <f>C33/D33</f>
        <v>5.8823529411764701</v>
      </c>
      <c r="F33" s="16">
        <v>0.13</v>
      </c>
      <c r="G33" s="16">
        <f>C33/F33</f>
        <v>1.5384615384615385</v>
      </c>
      <c r="I33" s="13" t="s">
        <v>7</v>
      </c>
      <c r="J33" s="16">
        <v>0.2</v>
      </c>
      <c r="K33" s="16">
        <v>3.4000000000000002E-2</v>
      </c>
      <c r="L33" s="16">
        <f>J33/K33</f>
        <v>5.8823529411764701</v>
      </c>
      <c r="M33" s="16">
        <v>0.13</v>
      </c>
      <c r="N33" s="16">
        <f>J33/M33</f>
        <v>1.5384615384615385</v>
      </c>
      <c r="P33" s="13" t="s">
        <v>7</v>
      </c>
      <c r="Q33" s="16">
        <v>0.2</v>
      </c>
      <c r="R33" s="16">
        <v>3.4000000000000002E-2</v>
      </c>
      <c r="S33" s="16">
        <f>Q33/R33</f>
        <v>5.8823529411764701</v>
      </c>
      <c r="T33" s="16">
        <v>0.13</v>
      </c>
      <c r="U33" s="16">
        <f>Q33/T33</f>
        <v>1.5384615384615385</v>
      </c>
      <c r="W33" s="13" t="s">
        <v>7</v>
      </c>
      <c r="X33" s="16">
        <v>0.05</v>
      </c>
      <c r="Y33" s="16">
        <v>3.4000000000000002E-2</v>
      </c>
      <c r="Z33" s="16">
        <f>X33/Y33</f>
        <v>1.4705882352941175</v>
      </c>
      <c r="AA33" s="16">
        <v>0.13</v>
      </c>
      <c r="AB33" s="16">
        <f>X33/AA33</f>
        <v>0.38461538461538464</v>
      </c>
      <c r="AD33" s="13" t="s">
        <v>7</v>
      </c>
      <c r="AE33" s="16">
        <v>0.2</v>
      </c>
      <c r="AF33" s="16">
        <v>3.4000000000000002E-2</v>
      </c>
      <c r="AG33" s="16">
        <f>AE33/AF33</f>
        <v>5.8823529411764701</v>
      </c>
      <c r="AH33" s="16">
        <v>0.13</v>
      </c>
      <c r="AI33" s="16">
        <f>AE33/AH33</f>
        <v>1.5384615384615385</v>
      </c>
    </row>
    <row r="34" spans="2:35" x14ac:dyDescent="0.3">
      <c r="B34" s="13" t="s">
        <v>8</v>
      </c>
      <c r="C34" s="16">
        <v>1.4999999999999999E-2</v>
      </c>
      <c r="D34" s="16">
        <v>0.1</v>
      </c>
      <c r="E34" s="16">
        <f>C34/D34</f>
        <v>0.15</v>
      </c>
      <c r="F34" s="16"/>
      <c r="G34" s="16">
        <f>E34</f>
        <v>0.15</v>
      </c>
      <c r="I34" s="13" t="s">
        <v>24</v>
      </c>
      <c r="J34" s="14"/>
      <c r="K34" s="16"/>
      <c r="L34" s="16">
        <v>0.03</v>
      </c>
      <c r="M34" s="14"/>
      <c r="N34" s="16">
        <f>L34</f>
        <v>0.03</v>
      </c>
      <c r="P34" s="13" t="s">
        <v>17</v>
      </c>
      <c r="Q34" s="16">
        <v>0.4</v>
      </c>
      <c r="R34" s="16">
        <v>2</v>
      </c>
      <c r="S34" s="16">
        <f>Q34/R34</f>
        <v>0.2</v>
      </c>
      <c r="T34" s="14"/>
      <c r="U34" s="16">
        <f>S34</f>
        <v>0.2</v>
      </c>
      <c r="W34" s="13" t="s">
        <v>21</v>
      </c>
      <c r="X34" s="16">
        <v>0.3</v>
      </c>
      <c r="Y34" s="16">
        <v>2</v>
      </c>
      <c r="Z34" s="16">
        <f>X34/Y34</f>
        <v>0.15</v>
      </c>
      <c r="AA34" s="14"/>
      <c r="AB34" s="16">
        <f>Z34</f>
        <v>0.15</v>
      </c>
      <c r="AD34" s="13" t="s">
        <v>24</v>
      </c>
      <c r="AE34" s="14"/>
      <c r="AF34" s="16"/>
      <c r="AG34" s="16">
        <v>0.03</v>
      </c>
      <c r="AH34" s="14"/>
      <c r="AI34" s="16">
        <f>AG34</f>
        <v>0.03</v>
      </c>
    </row>
    <row r="35" spans="2:35" ht="18" x14ac:dyDescent="0.4">
      <c r="B35" s="13" t="s">
        <v>9</v>
      </c>
      <c r="C35" s="14">
        <v>1.2E-2</v>
      </c>
      <c r="D35" s="16">
        <v>4.9000000000000002E-2</v>
      </c>
      <c r="E35" s="16">
        <f>C35/D35</f>
        <v>0.24489795918367346</v>
      </c>
      <c r="F35" s="14"/>
      <c r="G35" s="16">
        <f>E35</f>
        <v>0.24489795918367346</v>
      </c>
      <c r="I35" s="13" t="s">
        <v>15</v>
      </c>
      <c r="J35" s="14">
        <v>1.9E-2</v>
      </c>
      <c r="K35" s="16">
        <v>0.14000000000000001</v>
      </c>
      <c r="L35" s="16">
        <f>J35/K35</f>
        <v>0.1357142857142857</v>
      </c>
      <c r="M35" s="14"/>
      <c r="N35" s="16">
        <f>L35</f>
        <v>0.1357142857142857</v>
      </c>
      <c r="P35" s="13" t="s">
        <v>50</v>
      </c>
      <c r="Q35" s="14"/>
      <c r="R35" s="16"/>
      <c r="S35" s="16">
        <v>0.13</v>
      </c>
      <c r="T35" s="14"/>
      <c r="U35" s="16">
        <f>S35</f>
        <v>0.13</v>
      </c>
      <c r="W35" s="13" t="s">
        <v>11</v>
      </c>
      <c r="X35" s="14"/>
      <c r="Y35" s="14"/>
      <c r="Z35" s="16">
        <f>SUM(Z30:Z34)</f>
        <v>1.9105882352941175</v>
      </c>
      <c r="AA35" s="14"/>
      <c r="AB35" s="16">
        <f>SUM(AB30:AB34)</f>
        <v>0.82461538461538464</v>
      </c>
      <c r="AD35" s="13" t="s">
        <v>50</v>
      </c>
      <c r="AE35" s="14"/>
      <c r="AF35" s="16"/>
      <c r="AG35" s="16">
        <v>0.2</v>
      </c>
      <c r="AH35" s="14"/>
      <c r="AI35" s="16">
        <v>0.13</v>
      </c>
    </row>
    <row r="36" spans="2:35" ht="18" x14ac:dyDescent="0.4">
      <c r="B36" s="22" t="s">
        <v>24</v>
      </c>
      <c r="C36" s="14"/>
      <c r="D36" s="14"/>
      <c r="E36" s="14">
        <v>0.03</v>
      </c>
      <c r="F36" s="14"/>
      <c r="G36" s="14"/>
      <c r="I36" s="13" t="s">
        <v>50</v>
      </c>
      <c r="J36" s="14"/>
      <c r="K36" s="16"/>
      <c r="L36" s="16">
        <v>0.13</v>
      </c>
      <c r="M36" s="14"/>
      <c r="N36" s="16">
        <v>0.13</v>
      </c>
      <c r="P36" s="13" t="s">
        <v>11</v>
      </c>
      <c r="Q36" s="14"/>
      <c r="R36" s="14"/>
      <c r="S36" s="16">
        <f>SUM(S30:S35)</f>
        <v>6.4318767507002796</v>
      </c>
      <c r="T36" s="14"/>
      <c r="U36" s="16">
        <f>SUM(U30:U35)</f>
        <v>2.0879853479853479</v>
      </c>
      <c r="AD36" s="13" t="s">
        <v>11</v>
      </c>
      <c r="AE36" s="14"/>
      <c r="AF36" s="14"/>
      <c r="AG36" s="16">
        <f>SUM(AG30:AG35)</f>
        <v>6.4023529411764706</v>
      </c>
      <c r="AH36" s="14"/>
      <c r="AI36" s="16">
        <f>SUM(AI30:AI35)</f>
        <v>1.9884615384615385</v>
      </c>
    </row>
    <row r="37" spans="2:35" x14ac:dyDescent="0.3">
      <c r="B37" s="13" t="s">
        <v>10</v>
      </c>
      <c r="C37" s="14">
        <v>1.9E-2</v>
      </c>
      <c r="D37" s="16">
        <v>0.14000000000000001</v>
      </c>
      <c r="E37" s="16">
        <f>C37/D37</f>
        <v>0.1357142857142857</v>
      </c>
      <c r="F37" s="14"/>
      <c r="G37" s="16">
        <f>E37</f>
        <v>0.1357142857142857</v>
      </c>
      <c r="I37" s="13" t="s">
        <v>11</v>
      </c>
      <c r="J37" s="14"/>
      <c r="K37" s="14"/>
      <c r="L37" s="16">
        <f>SUM(L30:L36)</f>
        <v>6.3975910364145658</v>
      </c>
      <c r="M37" s="14"/>
      <c r="N37" s="16">
        <f>SUM(N30:N36)</f>
        <v>2.0536996336996336</v>
      </c>
    </row>
    <row r="38" spans="2:35" ht="18" x14ac:dyDescent="0.4">
      <c r="B38" s="13" t="s">
        <v>50</v>
      </c>
      <c r="C38" s="14"/>
      <c r="D38" s="16"/>
      <c r="E38" s="16">
        <v>0.13</v>
      </c>
      <c r="F38" s="14"/>
      <c r="G38" s="16">
        <v>0.13</v>
      </c>
      <c r="W38" s="19" t="s">
        <v>46</v>
      </c>
      <c r="X38" s="16">
        <f>1/(Z28/Z35 + AB28/AB35)</f>
        <v>1.7081318681318678</v>
      </c>
    </row>
    <row r="39" spans="2:35" ht="18" x14ac:dyDescent="0.4">
      <c r="B39" s="13" t="s">
        <v>11</v>
      </c>
      <c r="C39" s="14"/>
      <c r="D39" s="14"/>
      <c r="E39" s="16">
        <f>SUM(E30:E38)</f>
        <v>6.8629651860744305</v>
      </c>
      <c r="F39" s="14"/>
      <c r="G39" s="16">
        <f>SUM(G30:G38)</f>
        <v>2.4890737833594976</v>
      </c>
      <c r="P39" s="19" t="s">
        <v>46</v>
      </c>
      <c r="Q39" s="16">
        <f>1/(S28/S36 + U28/U36)</f>
        <v>5.4175124820187985</v>
      </c>
      <c r="W39" s="14" t="s">
        <v>42</v>
      </c>
      <c r="X39" s="16">
        <f>Z28*Y33 + AB28*AA33</f>
        <v>4.2640000000000004E-2</v>
      </c>
      <c r="AD39" s="19" t="s">
        <v>46</v>
      </c>
      <c r="AE39" s="16">
        <f>1/(AG28/AG36 + AI28/AI36)</f>
        <v>5.3362827679038647</v>
      </c>
    </row>
    <row r="40" spans="2:35" ht="18" x14ac:dyDescent="0.4">
      <c r="I40" s="19" t="s">
        <v>46</v>
      </c>
      <c r="J40" s="16">
        <f>1/(L28/L37 + N28/N37)</f>
        <v>5.374483513293697</v>
      </c>
      <c r="P40" s="14" t="s">
        <v>42</v>
      </c>
      <c r="Q40" s="16">
        <f>S28*R33 + U28*T33</f>
        <v>4.2640000000000004E-2</v>
      </c>
      <c r="W40" s="14" t="s">
        <v>47</v>
      </c>
      <c r="X40" s="16">
        <f>X33/X39</f>
        <v>1.1726078799249531</v>
      </c>
      <c r="AD40" s="14" t="s">
        <v>42</v>
      </c>
      <c r="AE40" s="16">
        <f>AG28*AF33 + AI28*AH33</f>
        <v>4.2640000000000004E-2</v>
      </c>
    </row>
    <row r="41" spans="2:35" ht="18" x14ac:dyDescent="0.4">
      <c r="I41" s="14" t="s">
        <v>42</v>
      </c>
      <c r="J41" s="16">
        <f>L28*K33 + N28*M33</f>
        <v>4.2640000000000004E-2</v>
      </c>
      <c r="P41" s="14" t="s">
        <v>47</v>
      </c>
      <c r="Q41" s="16">
        <f>Q33/Q40</f>
        <v>4.6904315196998123</v>
      </c>
      <c r="W41" s="14" t="s">
        <v>48</v>
      </c>
      <c r="X41" s="16">
        <f>Z30+Z31+Z32+X40+Z34</f>
        <v>1.612607879924953</v>
      </c>
      <c r="AD41" s="14" t="s">
        <v>47</v>
      </c>
      <c r="AE41" s="16">
        <f>AE33/AE40</f>
        <v>4.6904315196998123</v>
      </c>
    </row>
    <row r="42" spans="2:35" ht="18" x14ac:dyDescent="0.4">
      <c r="B42" s="19" t="s">
        <v>46</v>
      </c>
      <c r="C42" s="16">
        <f>1/(E28/E39 + G28/G39)</f>
        <v>5.925793334310332</v>
      </c>
      <c r="I42" s="14" t="s">
        <v>47</v>
      </c>
      <c r="J42" s="16">
        <f>J33/J41</f>
        <v>4.6904315196998123</v>
      </c>
      <c r="P42" s="14" t="s">
        <v>48</v>
      </c>
      <c r="Q42" s="16">
        <f>S30+S31+S32+Q41+S34+S35</f>
        <v>5.2399553292236218</v>
      </c>
      <c r="W42" s="14" t="s">
        <v>12</v>
      </c>
      <c r="X42" s="16">
        <f>1/((X38+X41)/2)</f>
        <v>0.6022754421421701</v>
      </c>
      <c r="AD42" s="14" t="s">
        <v>48</v>
      </c>
      <c r="AE42" s="16">
        <f>AG30+AG31+AG32+AE41+AG34+AG35</f>
        <v>5.2104315196998128</v>
      </c>
    </row>
    <row r="43" spans="2:35" ht="18" x14ac:dyDescent="0.4">
      <c r="B43" s="14" t="s">
        <v>42</v>
      </c>
      <c r="C43" s="16">
        <f>E28*D33 + G28*F33</f>
        <v>4.2640000000000004E-2</v>
      </c>
      <c r="I43" s="14" t="s">
        <v>48</v>
      </c>
      <c r="J43" s="16">
        <f>L30+L31+L32+J42+L34+L35+L36</f>
        <v>5.205669614937908</v>
      </c>
      <c r="P43" s="14" t="s">
        <v>12</v>
      </c>
      <c r="Q43" s="16">
        <f>1/((Q39+Q42)/2)</f>
        <v>0.18766183819858473</v>
      </c>
      <c r="AD43" s="14" t="s">
        <v>12</v>
      </c>
      <c r="AE43" s="16">
        <f>1/((AE39+AE42)/2)</f>
        <v>0.18963251923404675</v>
      </c>
    </row>
    <row r="44" spans="2:35" ht="18" x14ac:dyDescent="0.4">
      <c r="B44" s="14" t="s">
        <v>47</v>
      </c>
      <c r="C44" s="16">
        <f>C33/C43</f>
        <v>4.6904315196998123</v>
      </c>
      <c r="I44" s="14" t="s">
        <v>12</v>
      </c>
      <c r="J44" s="16">
        <f>1/((J40+J43)/2)</f>
        <v>0.18903318087743834</v>
      </c>
    </row>
    <row r="45" spans="2:35" ht="18" x14ac:dyDescent="0.4">
      <c r="B45" s="14" t="s">
        <v>48</v>
      </c>
      <c r="C45" s="16">
        <f>E30+E31+E32+C44+E35+E36+E37+E34+E38</f>
        <v>5.6710437645977727</v>
      </c>
    </row>
    <row r="46" spans="2:35" x14ac:dyDescent="0.3">
      <c r="B46" s="14" t="s">
        <v>12</v>
      </c>
      <c r="C46" s="16">
        <f>1/((C42+C45)/2)</f>
        <v>0.17246081694019047</v>
      </c>
      <c r="G46" s="21"/>
    </row>
    <row r="49" spans="2:35" s="2" customFormat="1" x14ac:dyDescent="0.3">
      <c r="B49" s="1" t="s">
        <v>25</v>
      </c>
    </row>
    <row r="51" spans="2:35" x14ac:dyDescent="0.3">
      <c r="B51" s="3" t="s">
        <v>1</v>
      </c>
      <c r="I51" s="3" t="s">
        <v>13</v>
      </c>
      <c r="P51" s="3" t="s">
        <v>16</v>
      </c>
      <c r="W51" s="3" t="s">
        <v>18</v>
      </c>
      <c r="AD51" s="3" t="s">
        <v>22</v>
      </c>
    </row>
    <row r="52" spans="2:35" x14ac:dyDescent="0.3">
      <c r="B52" s="5" t="s">
        <v>2</v>
      </c>
      <c r="C52" s="6"/>
      <c r="D52" s="7"/>
      <c r="E52" s="8">
        <v>0.91</v>
      </c>
      <c r="F52" s="9" t="s">
        <v>3</v>
      </c>
      <c r="G52" s="10">
        <v>0.09</v>
      </c>
      <c r="I52" s="5" t="s">
        <v>2</v>
      </c>
      <c r="J52" s="6"/>
      <c r="K52" s="7"/>
      <c r="L52" s="8">
        <v>0.91</v>
      </c>
      <c r="M52" s="9" t="s">
        <v>3</v>
      </c>
      <c r="N52" s="10">
        <v>0.09</v>
      </c>
      <c r="P52" s="5" t="s">
        <v>2</v>
      </c>
      <c r="Q52" s="6"/>
      <c r="R52" s="7"/>
      <c r="S52" s="8">
        <v>0.91</v>
      </c>
      <c r="T52" s="9" t="s">
        <v>3</v>
      </c>
      <c r="U52" s="10">
        <v>0.09</v>
      </c>
      <c r="W52" s="5" t="s">
        <v>19</v>
      </c>
      <c r="X52" s="6"/>
      <c r="Y52" s="7"/>
      <c r="Z52" s="8"/>
      <c r="AD52" s="5" t="s">
        <v>2</v>
      </c>
      <c r="AE52" s="6"/>
      <c r="AF52" s="7"/>
      <c r="AG52" s="8">
        <v>0.91</v>
      </c>
      <c r="AH52" s="9" t="s">
        <v>3</v>
      </c>
      <c r="AI52" s="10">
        <v>0.09</v>
      </c>
    </row>
    <row r="53" spans="2:35" ht="18.600000000000001" x14ac:dyDescent="0.3">
      <c r="B53" s="13" t="s">
        <v>4</v>
      </c>
      <c r="C53" s="14" t="s">
        <v>43</v>
      </c>
      <c r="D53" s="14" t="s">
        <v>44</v>
      </c>
      <c r="E53" s="14" t="s">
        <v>45</v>
      </c>
      <c r="F53" s="14" t="s">
        <v>44</v>
      </c>
      <c r="G53" s="14" t="s">
        <v>45</v>
      </c>
      <c r="I53" s="13" t="s">
        <v>4</v>
      </c>
      <c r="J53" s="14" t="s">
        <v>43</v>
      </c>
      <c r="K53" s="14" t="s">
        <v>44</v>
      </c>
      <c r="L53" s="14" t="s">
        <v>45</v>
      </c>
      <c r="M53" s="14" t="s">
        <v>44</v>
      </c>
      <c r="N53" s="14" t="s">
        <v>45</v>
      </c>
      <c r="P53" s="13" t="s">
        <v>4</v>
      </c>
      <c r="Q53" s="14" t="s">
        <v>43</v>
      </c>
      <c r="R53" s="14" t="s">
        <v>44</v>
      </c>
      <c r="S53" s="14" t="s">
        <v>45</v>
      </c>
      <c r="T53" s="14" t="s">
        <v>44</v>
      </c>
      <c r="U53" s="14" t="s">
        <v>45</v>
      </c>
      <c r="W53" s="13" t="s">
        <v>4</v>
      </c>
      <c r="X53" s="14" t="s">
        <v>43</v>
      </c>
      <c r="Y53" s="14" t="s">
        <v>44</v>
      </c>
      <c r="Z53" s="14" t="s">
        <v>45</v>
      </c>
      <c r="AD53" s="13" t="s">
        <v>4</v>
      </c>
      <c r="AE53" s="14" t="s">
        <v>43</v>
      </c>
      <c r="AF53" s="14" t="s">
        <v>44</v>
      </c>
      <c r="AG53" s="14" t="s">
        <v>45</v>
      </c>
      <c r="AH53" s="14" t="s">
        <v>44</v>
      </c>
      <c r="AI53" s="14" t="s">
        <v>45</v>
      </c>
    </row>
    <row r="54" spans="2:35" ht="18" x14ac:dyDescent="0.4">
      <c r="B54" s="13" t="s">
        <v>49</v>
      </c>
      <c r="C54" s="14"/>
      <c r="D54" s="14"/>
      <c r="E54" s="16">
        <v>0.13</v>
      </c>
      <c r="F54" s="14"/>
      <c r="G54" s="16">
        <v>0.13</v>
      </c>
      <c r="I54" s="13" t="s">
        <v>49</v>
      </c>
      <c r="J54" s="14"/>
      <c r="K54" s="14"/>
      <c r="L54" s="16">
        <v>0.13</v>
      </c>
      <c r="M54" s="14"/>
      <c r="N54" s="16">
        <v>0.13</v>
      </c>
      <c r="P54" s="13" t="s">
        <v>49</v>
      </c>
      <c r="Q54" s="14"/>
      <c r="R54" s="14"/>
      <c r="S54" s="16">
        <v>0.13</v>
      </c>
      <c r="T54" s="14"/>
      <c r="U54" s="16">
        <v>0.13</v>
      </c>
      <c r="W54" s="13" t="s">
        <v>49</v>
      </c>
      <c r="X54" s="14"/>
      <c r="Y54" s="14"/>
      <c r="Z54" s="16">
        <v>0.13</v>
      </c>
      <c r="AD54" s="13" t="s">
        <v>49</v>
      </c>
      <c r="AE54" s="14"/>
      <c r="AF54" s="14"/>
      <c r="AG54" s="16">
        <v>0.13</v>
      </c>
      <c r="AH54" s="14"/>
      <c r="AI54" s="16">
        <v>0.13</v>
      </c>
    </row>
    <row r="55" spans="2:35" x14ac:dyDescent="0.3">
      <c r="B55" s="13" t="s">
        <v>5</v>
      </c>
      <c r="C55" s="18">
        <v>1.2999999999999999E-2</v>
      </c>
      <c r="D55" s="16">
        <v>0.1</v>
      </c>
      <c r="E55" s="16">
        <f>C55/D55</f>
        <v>0.12999999999999998</v>
      </c>
      <c r="F55" s="14"/>
      <c r="G55" s="16">
        <f>E55</f>
        <v>0.12999999999999998</v>
      </c>
      <c r="I55" s="13" t="s">
        <v>14</v>
      </c>
      <c r="J55" s="18">
        <v>1.2500000000000001E-2</v>
      </c>
      <c r="K55" s="16">
        <v>0.21</v>
      </c>
      <c r="L55" s="16">
        <f>J55/K55</f>
        <v>5.9523809523809527E-2</v>
      </c>
      <c r="M55" s="14"/>
      <c r="N55" s="16">
        <f>L55</f>
        <v>5.9523809523809527E-2</v>
      </c>
      <c r="P55" s="13" t="s">
        <v>14</v>
      </c>
      <c r="Q55" s="18">
        <v>1.2500000000000001E-2</v>
      </c>
      <c r="R55" s="16">
        <v>0.21</v>
      </c>
      <c r="S55" s="16">
        <f>Q55/R55</f>
        <v>5.9523809523809527E-2</v>
      </c>
      <c r="T55" s="14"/>
      <c r="U55" s="16">
        <f>S55</f>
        <v>5.9523809523809527E-2</v>
      </c>
      <c r="W55" s="13" t="s">
        <v>20</v>
      </c>
      <c r="X55" s="18"/>
      <c r="Y55" s="16"/>
      <c r="Z55" s="16">
        <v>0.13</v>
      </c>
      <c r="AD55" s="13" t="s">
        <v>5</v>
      </c>
      <c r="AE55" s="18">
        <v>1.2999999999999999E-2</v>
      </c>
      <c r="AF55" s="16">
        <v>0.1</v>
      </c>
      <c r="AG55" s="16">
        <f>AE55/AF55</f>
        <v>0.12999999999999998</v>
      </c>
      <c r="AH55" s="14"/>
      <c r="AI55" s="16">
        <f>AG55</f>
        <v>0.12999999999999998</v>
      </c>
    </row>
    <row r="56" spans="2:35" x14ac:dyDescent="0.3">
      <c r="B56" s="13" t="s">
        <v>6</v>
      </c>
      <c r="C56" s="14"/>
      <c r="D56" s="14"/>
      <c r="E56" s="16">
        <v>0.03</v>
      </c>
      <c r="F56" s="14"/>
      <c r="G56" s="16">
        <v>0.03</v>
      </c>
      <c r="I56" s="13" t="s">
        <v>6</v>
      </c>
      <c r="J56" s="14"/>
      <c r="K56" s="14"/>
      <c r="L56" s="16">
        <v>0.03</v>
      </c>
      <c r="M56" s="14"/>
      <c r="N56" s="16">
        <v>0.03</v>
      </c>
      <c r="P56" s="13" t="s">
        <v>6</v>
      </c>
      <c r="Q56" s="14"/>
      <c r="R56" s="14"/>
      <c r="S56" s="16">
        <v>0.03</v>
      </c>
      <c r="T56" s="14"/>
      <c r="U56" s="16">
        <v>0.03</v>
      </c>
      <c r="W56" s="13" t="s">
        <v>6</v>
      </c>
      <c r="X56" s="14"/>
      <c r="Y56" s="14"/>
      <c r="Z56" s="16">
        <v>0.03</v>
      </c>
      <c r="AD56" s="13" t="s">
        <v>6</v>
      </c>
      <c r="AE56" s="14"/>
      <c r="AF56" s="14"/>
      <c r="AG56" s="16">
        <v>0.03</v>
      </c>
      <c r="AH56" s="14"/>
      <c r="AI56" s="16">
        <v>0.03</v>
      </c>
    </row>
    <row r="57" spans="2:35" x14ac:dyDescent="0.3">
      <c r="B57" s="13" t="s">
        <v>7</v>
      </c>
      <c r="C57" s="16">
        <v>0.21</v>
      </c>
      <c r="D57" s="16">
        <v>1.7000000000000001E-2</v>
      </c>
      <c r="E57" s="16">
        <f>C57/D57</f>
        <v>12.352941176470587</v>
      </c>
      <c r="F57" s="16">
        <v>0.13</v>
      </c>
      <c r="G57" s="16">
        <f>C57/F57</f>
        <v>1.6153846153846152</v>
      </c>
      <c r="I57" s="13" t="s">
        <v>7</v>
      </c>
      <c r="J57" s="16">
        <v>0.25</v>
      </c>
      <c r="K57" s="16">
        <v>3.4000000000000002E-2</v>
      </c>
      <c r="L57" s="16">
        <f>J57/K57</f>
        <v>7.3529411764705879</v>
      </c>
      <c r="M57" s="16">
        <v>0.13</v>
      </c>
      <c r="N57" s="16">
        <f>J57/M57</f>
        <v>1.9230769230769229</v>
      </c>
      <c r="P57" s="13" t="s">
        <v>7</v>
      </c>
      <c r="Q57" s="16">
        <v>0.25</v>
      </c>
      <c r="R57" s="16">
        <v>3.4000000000000002E-2</v>
      </c>
      <c r="S57" s="16">
        <f>Q57/R57</f>
        <v>7.3529411764705879</v>
      </c>
      <c r="T57" s="16">
        <v>0.13</v>
      </c>
      <c r="U57" s="16">
        <f>Q57/T57</f>
        <v>1.9230769230769229</v>
      </c>
      <c r="W57" s="13" t="s">
        <v>7</v>
      </c>
      <c r="X57" s="16">
        <v>0.05</v>
      </c>
      <c r="Y57" s="16">
        <v>1.7000000000000001E-2</v>
      </c>
      <c r="Z57" s="16">
        <f>X57/Y57</f>
        <v>2.9411764705882351</v>
      </c>
      <c r="AD57" s="13" t="s">
        <v>7</v>
      </c>
      <c r="AE57" s="16">
        <v>0.25</v>
      </c>
      <c r="AF57" s="16">
        <v>3.4000000000000002E-2</v>
      </c>
      <c r="AG57" s="16">
        <f>AE57/AF57</f>
        <v>7.3529411764705879</v>
      </c>
      <c r="AH57" s="16">
        <v>0.13</v>
      </c>
      <c r="AI57" s="16">
        <f>AE57/AH57</f>
        <v>1.9230769230769229</v>
      </c>
    </row>
    <row r="58" spans="2:35" x14ac:dyDescent="0.3">
      <c r="B58" s="13" t="s">
        <v>8</v>
      </c>
      <c r="C58" s="16">
        <v>1.4999999999999999E-2</v>
      </c>
      <c r="D58" s="16">
        <v>0.1</v>
      </c>
      <c r="E58" s="16">
        <f>C58/D58</f>
        <v>0.15</v>
      </c>
      <c r="F58" s="16"/>
      <c r="G58" s="16">
        <f>E58</f>
        <v>0.15</v>
      </c>
      <c r="I58" s="13" t="s">
        <v>24</v>
      </c>
      <c r="J58" s="14"/>
      <c r="K58" s="16"/>
      <c r="L58" s="16">
        <v>0.03</v>
      </c>
      <c r="M58" s="14"/>
      <c r="N58" s="16">
        <f>L58</f>
        <v>0.03</v>
      </c>
      <c r="P58" s="13" t="s">
        <v>17</v>
      </c>
      <c r="Q58" s="16">
        <v>0.4</v>
      </c>
      <c r="R58" s="16">
        <v>2</v>
      </c>
      <c r="S58" s="16">
        <f>Q58/R58</f>
        <v>0.2</v>
      </c>
      <c r="T58" s="14"/>
      <c r="U58" s="16">
        <f>S58</f>
        <v>0.2</v>
      </c>
      <c r="W58" s="13" t="s">
        <v>21</v>
      </c>
      <c r="X58" s="16">
        <v>0.3</v>
      </c>
      <c r="Y58" s="16">
        <v>2</v>
      </c>
      <c r="Z58" s="16">
        <f>X58/Y58</f>
        <v>0.15</v>
      </c>
      <c r="AD58" s="13" t="s">
        <v>24</v>
      </c>
      <c r="AE58" s="14"/>
      <c r="AF58" s="16"/>
      <c r="AG58" s="16">
        <v>0.03</v>
      </c>
      <c r="AH58" s="14"/>
      <c r="AI58" s="16">
        <f>AG58</f>
        <v>0.03</v>
      </c>
    </row>
    <row r="59" spans="2:35" ht="18" x14ac:dyDescent="0.4">
      <c r="B59" s="13" t="s">
        <v>9</v>
      </c>
      <c r="C59" s="14">
        <v>1.2E-2</v>
      </c>
      <c r="D59" s="16">
        <v>4.9000000000000002E-2</v>
      </c>
      <c r="E59" s="16">
        <f>C59/D59</f>
        <v>0.24489795918367346</v>
      </c>
      <c r="F59" s="14"/>
      <c r="G59" s="16">
        <f>E59</f>
        <v>0.24489795918367346</v>
      </c>
      <c r="I59" s="13" t="s">
        <v>15</v>
      </c>
      <c r="J59" s="14">
        <v>1.9E-2</v>
      </c>
      <c r="K59" s="16">
        <v>0.14000000000000001</v>
      </c>
      <c r="L59" s="16">
        <f>J59/K59</f>
        <v>0.1357142857142857</v>
      </c>
      <c r="M59" s="14"/>
      <c r="N59" s="16">
        <f>L59</f>
        <v>0.1357142857142857</v>
      </c>
      <c r="P59" s="13" t="s">
        <v>50</v>
      </c>
      <c r="Q59" s="14"/>
      <c r="R59" s="16"/>
      <c r="S59" s="16">
        <v>0.13</v>
      </c>
      <c r="T59" s="14"/>
      <c r="U59" s="16">
        <f>S59</f>
        <v>0.13</v>
      </c>
      <c r="W59" s="13" t="s">
        <v>11</v>
      </c>
      <c r="X59" s="14"/>
      <c r="Y59" s="14"/>
      <c r="Z59" s="16">
        <f>SUM(Z54:Z58)</f>
        <v>3.381176470588235</v>
      </c>
      <c r="AD59" s="13" t="s">
        <v>50</v>
      </c>
      <c r="AE59" s="14"/>
      <c r="AF59" s="16"/>
      <c r="AG59" s="16">
        <v>0.2</v>
      </c>
      <c r="AH59" s="14"/>
      <c r="AI59" s="16">
        <v>0.13</v>
      </c>
    </row>
    <row r="60" spans="2:35" ht="18" x14ac:dyDescent="0.4">
      <c r="B60" s="22" t="s">
        <v>24</v>
      </c>
      <c r="C60" s="14"/>
      <c r="D60" s="14"/>
      <c r="E60" s="14">
        <v>0.03</v>
      </c>
      <c r="F60" s="14"/>
      <c r="G60" s="14"/>
      <c r="I60" s="13" t="s">
        <v>50</v>
      </c>
      <c r="J60" s="14"/>
      <c r="K60" s="16"/>
      <c r="L60" s="16">
        <v>0.13</v>
      </c>
      <c r="M60" s="14"/>
      <c r="N60" s="16">
        <v>0.13</v>
      </c>
      <c r="P60" s="13" t="s">
        <v>11</v>
      </c>
      <c r="Q60" s="14"/>
      <c r="R60" s="14"/>
      <c r="S60" s="16">
        <f>SUM(S54:S59)</f>
        <v>7.9024649859943974</v>
      </c>
      <c r="T60" s="14"/>
      <c r="U60" s="16">
        <f>SUM(U54:U59)</f>
        <v>2.4726007326007324</v>
      </c>
      <c r="AD60" s="13" t="s">
        <v>11</v>
      </c>
      <c r="AE60" s="14"/>
      <c r="AF60" s="14"/>
      <c r="AG60" s="16">
        <f>SUM(AG54:AG59)</f>
        <v>7.8729411764705883</v>
      </c>
      <c r="AH60" s="14"/>
      <c r="AI60" s="16">
        <f>SUM(AI54:AI59)</f>
        <v>2.3730769230769226</v>
      </c>
    </row>
    <row r="61" spans="2:35" x14ac:dyDescent="0.3">
      <c r="B61" s="13" t="s">
        <v>10</v>
      </c>
      <c r="C61" s="14">
        <v>1.9E-2</v>
      </c>
      <c r="D61" s="16">
        <v>0.14000000000000001</v>
      </c>
      <c r="E61" s="16">
        <f>C61/D61</f>
        <v>0.1357142857142857</v>
      </c>
      <c r="F61" s="14"/>
      <c r="G61" s="16">
        <f>E61</f>
        <v>0.1357142857142857</v>
      </c>
      <c r="I61" s="13" t="s">
        <v>11</v>
      </c>
      <c r="J61" s="14"/>
      <c r="K61" s="14"/>
      <c r="L61" s="16">
        <f>SUM(L54:L60)</f>
        <v>7.8681792717086836</v>
      </c>
      <c r="M61" s="14"/>
      <c r="N61" s="16">
        <f>SUM(N54:N60)</f>
        <v>2.4383150183150177</v>
      </c>
    </row>
    <row r="62" spans="2:35" ht="18" x14ac:dyDescent="0.4">
      <c r="B62" s="13" t="s">
        <v>50</v>
      </c>
      <c r="C62" s="14"/>
      <c r="D62" s="16"/>
      <c r="E62" s="16">
        <v>0.13</v>
      </c>
      <c r="F62" s="14"/>
      <c r="G62" s="16">
        <v>0.13</v>
      </c>
      <c r="W62" s="14" t="s">
        <v>12</v>
      </c>
      <c r="X62" s="16">
        <f>1/Z59</f>
        <v>0.29575504523312457</v>
      </c>
    </row>
    <row r="63" spans="2:35" ht="18" x14ac:dyDescent="0.4">
      <c r="B63" s="13" t="s">
        <v>11</v>
      </c>
      <c r="C63" s="14"/>
      <c r="D63" s="14"/>
      <c r="E63" s="16">
        <f>SUM(E54:E62)</f>
        <v>13.333553421368546</v>
      </c>
      <c r="F63" s="14"/>
      <c r="G63" s="16">
        <f>SUM(G54:G62)</f>
        <v>2.5659968602825742</v>
      </c>
      <c r="P63" s="19" t="s">
        <v>46</v>
      </c>
      <c r="Q63" s="16">
        <f>1/(S52/S60 + U52/U60)</f>
        <v>6.5983576446759624</v>
      </c>
      <c r="AD63" s="19" t="s">
        <v>46</v>
      </c>
      <c r="AE63" s="16">
        <f>1/(AG52/AG60 + AI52/AI60)</f>
        <v>6.5141818398677405</v>
      </c>
    </row>
    <row r="64" spans="2:35" ht="18" x14ac:dyDescent="0.4">
      <c r="I64" s="19" t="s">
        <v>46</v>
      </c>
      <c r="J64" s="16">
        <f>1/(L52/L61 + N52/N61)</f>
        <v>6.5545204390163905</v>
      </c>
      <c r="P64" s="14" t="s">
        <v>42</v>
      </c>
      <c r="Q64" s="16">
        <f>S52*R57 + U52*T57</f>
        <v>4.2640000000000004E-2</v>
      </c>
      <c r="AD64" s="14" t="s">
        <v>42</v>
      </c>
      <c r="AE64" s="16">
        <f>AG52*AF57 + AI52*AH57</f>
        <v>4.2640000000000004E-2</v>
      </c>
    </row>
    <row r="65" spans="2:35" ht="18" x14ac:dyDescent="0.4">
      <c r="I65" s="14" t="s">
        <v>42</v>
      </c>
      <c r="J65" s="16">
        <f>L52*K57 + N52*M57</f>
        <v>4.2640000000000004E-2</v>
      </c>
      <c r="P65" s="14" t="s">
        <v>47</v>
      </c>
      <c r="Q65" s="16">
        <f>Q57/Q64</f>
        <v>5.8630393996247649</v>
      </c>
      <c r="AD65" s="14" t="s">
        <v>47</v>
      </c>
      <c r="AE65" s="16">
        <f>AE57/AE64</f>
        <v>5.8630393996247649</v>
      </c>
    </row>
    <row r="66" spans="2:35" ht="18" x14ac:dyDescent="0.4">
      <c r="B66" s="19" t="s">
        <v>46</v>
      </c>
      <c r="C66" s="16">
        <f>1/(E52/E63 + G52/G63)</f>
        <v>9.6783907937533034</v>
      </c>
      <c r="I66" s="14" t="s">
        <v>47</v>
      </c>
      <c r="J66" s="16">
        <f>J57/J65</f>
        <v>5.8630393996247649</v>
      </c>
      <c r="P66" s="14" t="s">
        <v>48</v>
      </c>
      <c r="Q66" s="16">
        <f>S54+S55+S56+Q65+S58+S59</f>
        <v>6.4125632091485745</v>
      </c>
      <c r="AD66" s="14" t="s">
        <v>48</v>
      </c>
      <c r="AE66" s="16">
        <f>AG54+AG55+AG56+AE65+AG58+AG59</f>
        <v>6.3830393996247654</v>
      </c>
    </row>
    <row r="67" spans="2:35" ht="18" x14ac:dyDescent="0.4">
      <c r="B67" s="14" t="s">
        <v>42</v>
      </c>
      <c r="C67" s="16">
        <f>E52*D57 + G52*F57</f>
        <v>2.717E-2</v>
      </c>
      <c r="I67" s="14" t="s">
        <v>48</v>
      </c>
      <c r="J67" s="16">
        <f>L54+L55+L56+J66+L58+L59+L60</f>
        <v>6.3782774948628607</v>
      </c>
      <c r="P67" s="14" t="s">
        <v>12</v>
      </c>
      <c r="Q67" s="16">
        <f>1/((Q63+Q66)/2)</f>
        <v>0.15371702145218288</v>
      </c>
      <c r="AD67" s="14" t="s">
        <v>12</v>
      </c>
      <c r="AE67" s="16">
        <f>1/((AE63+AE66)/2)</f>
        <v>0.15507216344213834</v>
      </c>
    </row>
    <row r="68" spans="2:35" ht="18" x14ac:dyDescent="0.4">
      <c r="B68" s="14" t="s">
        <v>47</v>
      </c>
      <c r="C68" s="16">
        <f>C57/C67</f>
        <v>7.7291129922708866</v>
      </c>
      <c r="I68" s="14" t="s">
        <v>12</v>
      </c>
      <c r="J68" s="16">
        <f>1/((J64+J67)/2)</f>
        <v>0.154645577099811</v>
      </c>
    </row>
    <row r="69" spans="2:35" ht="18" x14ac:dyDescent="0.4">
      <c r="B69" s="14" t="s">
        <v>48</v>
      </c>
      <c r="C69" s="16">
        <f>E54+E55+E56+C68+E59+E60+E61+E58+E62</f>
        <v>8.7097252371688469</v>
      </c>
    </row>
    <row r="70" spans="2:35" x14ac:dyDescent="0.3">
      <c r="B70" s="14" t="s">
        <v>12</v>
      </c>
      <c r="C70" s="16">
        <f>1/((C66+C69)/2)</f>
        <v>0.10876590057604187</v>
      </c>
      <c r="G70" s="21"/>
    </row>
    <row r="73" spans="2:35" s="2" customFormat="1" x14ac:dyDescent="0.3">
      <c r="B73" s="1" t="s">
        <v>26</v>
      </c>
    </row>
    <row r="75" spans="2:35" x14ac:dyDescent="0.3">
      <c r="B75" s="3" t="s">
        <v>1</v>
      </c>
      <c r="I75" s="3" t="s">
        <v>13</v>
      </c>
      <c r="P75" s="3" t="s">
        <v>16</v>
      </c>
      <c r="W75" s="3" t="s">
        <v>18</v>
      </c>
      <c r="AD75" s="3" t="s">
        <v>22</v>
      </c>
    </row>
    <row r="76" spans="2:35" x14ac:dyDescent="0.3">
      <c r="B76" s="5" t="s">
        <v>19</v>
      </c>
      <c r="C76" s="6"/>
      <c r="D76" s="7"/>
      <c r="E76" s="8"/>
      <c r="I76" s="5" t="s">
        <v>2</v>
      </c>
      <c r="J76" s="6"/>
      <c r="K76" s="7"/>
      <c r="L76" s="8">
        <v>0.91</v>
      </c>
      <c r="M76" s="9" t="s">
        <v>3</v>
      </c>
      <c r="N76" s="10">
        <v>0.09</v>
      </c>
      <c r="P76" s="5" t="s">
        <v>2</v>
      </c>
      <c r="Q76" s="6"/>
      <c r="R76" s="7"/>
      <c r="S76" s="8">
        <v>0.91</v>
      </c>
      <c r="T76" s="9" t="s">
        <v>3</v>
      </c>
      <c r="U76" s="10">
        <v>0.09</v>
      </c>
      <c r="W76" s="5" t="s">
        <v>19</v>
      </c>
      <c r="X76" s="6"/>
      <c r="Y76" s="7"/>
      <c r="Z76" s="8"/>
      <c r="AD76" s="5" t="s">
        <v>2</v>
      </c>
      <c r="AE76" s="6"/>
      <c r="AF76" s="7"/>
      <c r="AG76" s="8">
        <v>0.91</v>
      </c>
      <c r="AH76" s="9" t="s">
        <v>3</v>
      </c>
      <c r="AI76" s="10">
        <v>0.09</v>
      </c>
    </row>
    <row r="77" spans="2:35" ht="18.600000000000001" x14ac:dyDescent="0.3">
      <c r="B77" s="13" t="s">
        <v>4</v>
      </c>
      <c r="C77" s="14" t="s">
        <v>43</v>
      </c>
      <c r="D77" s="14" t="s">
        <v>44</v>
      </c>
      <c r="E77" s="14" t="s">
        <v>45</v>
      </c>
      <c r="I77" s="13" t="s">
        <v>4</v>
      </c>
      <c r="J77" s="14" t="s">
        <v>43</v>
      </c>
      <c r="K77" s="14" t="s">
        <v>44</v>
      </c>
      <c r="L77" s="14" t="s">
        <v>45</v>
      </c>
      <c r="M77" s="14" t="s">
        <v>44</v>
      </c>
      <c r="N77" s="14" t="s">
        <v>45</v>
      </c>
      <c r="P77" s="13" t="s">
        <v>4</v>
      </c>
      <c r="Q77" s="14" t="s">
        <v>43</v>
      </c>
      <c r="R77" s="14" t="s">
        <v>44</v>
      </c>
      <c r="S77" s="14" t="s">
        <v>45</v>
      </c>
      <c r="T77" s="14" t="s">
        <v>44</v>
      </c>
      <c r="U77" s="14" t="s">
        <v>45</v>
      </c>
      <c r="W77" s="13" t="s">
        <v>4</v>
      </c>
      <c r="X77" s="14" t="s">
        <v>43</v>
      </c>
      <c r="Y77" s="14" t="s">
        <v>44</v>
      </c>
      <c r="Z77" s="14" t="s">
        <v>45</v>
      </c>
      <c r="AD77" s="13" t="s">
        <v>4</v>
      </c>
      <c r="AE77" s="14" t="s">
        <v>43</v>
      </c>
      <c r="AF77" s="14" t="s">
        <v>44</v>
      </c>
      <c r="AG77" s="14" t="s">
        <v>45</v>
      </c>
      <c r="AH77" s="14" t="s">
        <v>44</v>
      </c>
      <c r="AI77" s="14" t="s">
        <v>45</v>
      </c>
    </row>
    <row r="78" spans="2:35" ht="18" x14ac:dyDescent="0.4">
      <c r="B78" s="13" t="s">
        <v>49</v>
      </c>
      <c r="C78" s="14"/>
      <c r="D78" s="14"/>
      <c r="E78" s="16">
        <v>0.13</v>
      </c>
      <c r="I78" s="13" t="s">
        <v>49</v>
      </c>
      <c r="J78" s="14"/>
      <c r="K78" s="14"/>
      <c r="L78" s="16">
        <v>0.13</v>
      </c>
      <c r="M78" s="14"/>
      <c r="N78" s="16">
        <v>0.13</v>
      </c>
      <c r="P78" s="13" t="s">
        <v>49</v>
      </c>
      <c r="Q78" s="14"/>
      <c r="R78" s="14"/>
      <c r="S78" s="16">
        <v>0.13</v>
      </c>
      <c r="T78" s="14"/>
      <c r="U78" s="16">
        <v>0.13</v>
      </c>
      <c r="W78" s="13" t="s">
        <v>49</v>
      </c>
      <c r="X78" s="14"/>
      <c r="Y78" s="14"/>
      <c r="Z78" s="16">
        <v>0.13</v>
      </c>
      <c r="AD78" s="13" t="s">
        <v>49</v>
      </c>
      <c r="AE78" s="14"/>
      <c r="AF78" s="14"/>
      <c r="AG78" s="16">
        <v>0.13</v>
      </c>
      <c r="AH78" s="14"/>
      <c r="AI78" s="16">
        <v>0.13</v>
      </c>
    </row>
    <row r="79" spans="2:35" x14ac:dyDescent="0.3">
      <c r="B79" s="13" t="s">
        <v>5</v>
      </c>
      <c r="C79" s="18">
        <v>1.2999999999999999E-2</v>
      </c>
      <c r="D79" s="16">
        <v>0.1</v>
      </c>
      <c r="E79" s="16">
        <f>C79/D79</f>
        <v>0.12999999999999998</v>
      </c>
      <c r="I79" s="13" t="s">
        <v>14</v>
      </c>
      <c r="J79" s="18">
        <v>1.2500000000000001E-2</v>
      </c>
      <c r="K79" s="16">
        <v>0.21</v>
      </c>
      <c r="L79" s="16">
        <f>J79/K79</f>
        <v>5.9523809523809527E-2</v>
      </c>
      <c r="M79" s="14"/>
      <c r="N79" s="16">
        <f>L79</f>
        <v>5.9523809523809527E-2</v>
      </c>
      <c r="P79" s="13" t="s">
        <v>14</v>
      </c>
      <c r="Q79" s="18">
        <v>1.2500000000000001E-2</v>
      </c>
      <c r="R79" s="16">
        <v>0.21</v>
      </c>
      <c r="S79" s="16">
        <f>Q79/R79</f>
        <v>5.9523809523809527E-2</v>
      </c>
      <c r="T79" s="14"/>
      <c r="U79" s="16">
        <f>S79</f>
        <v>5.9523809523809527E-2</v>
      </c>
      <c r="W79" s="13" t="s">
        <v>20</v>
      </c>
      <c r="X79" s="18"/>
      <c r="Y79" s="16"/>
      <c r="Z79" s="16">
        <v>0.13</v>
      </c>
      <c r="AD79" s="13" t="s">
        <v>5</v>
      </c>
      <c r="AE79" s="18">
        <v>1.2999999999999999E-2</v>
      </c>
      <c r="AF79" s="16">
        <v>0.1</v>
      </c>
      <c r="AG79" s="16">
        <f>AE79/AF79</f>
        <v>0.12999999999999998</v>
      </c>
      <c r="AH79" s="14"/>
      <c r="AI79" s="16">
        <f>AG79</f>
        <v>0.12999999999999998</v>
      </c>
    </row>
    <row r="80" spans="2:35" x14ac:dyDescent="0.3">
      <c r="B80" s="13" t="s">
        <v>6</v>
      </c>
      <c r="C80" s="14"/>
      <c r="D80" s="14"/>
      <c r="E80" s="16">
        <v>0.03</v>
      </c>
      <c r="I80" s="13" t="s">
        <v>6</v>
      </c>
      <c r="J80" s="14"/>
      <c r="K80" s="14"/>
      <c r="L80" s="16">
        <v>0.03</v>
      </c>
      <c r="M80" s="14"/>
      <c r="N80" s="16">
        <v>0.03</v>
      </c>
      <c r="P80" s="13" t="s">
        <v>6</v>
      </c>
      <c r="Q80" s="14"/>
      <c r="R80" s="14"/>
      <c r="S80" s="16">
        <v>0.03</v>
      </c>
      <c r="T80" s="14"/>
      <c r="U80" s="16">
        <v>0.03</v>
      </c>
      <c r="W80" s="13" t="s">
        <v>6</v>
      </c>
      <c r="X80" s="14"/>
      <c r="Y80" s="14"/>
      <c r="Z80" s="16">
        <v>0.03</v>
      </c>
      <c r="AD80" s="13" t="s">
        <v>6</v>
      </c>
      <c r="AE80" s="14"/>
      <c r="AF80" s="14"/>
      <c r="AG80" s="16">
        <v>0.03</v>
      </c>
      <c r="AH80" s="14"/>
      <c r="AI80" s="16">
        <v>0.03</v>
      </c>
    </row>
    <row r="81" spans="2:35" x14ac:dyDescent="0.3">
      <c r="B81" s="13" t="s">
        <v>7</v>
      </c>
      <c r="C81" s="16">
        <v>0.09</v>
      </c>
      <c r="D81" s="16">
        <v>7.0000000000000001E-3</v>
      </c>
      <c r="E81" s="16">
        <f>C81/D81</f>
        <v>12.857142857142856</v>
      </c>
      <c r="I81" s="13" t="s">
        <v>7</v>
      </c>
      <c r="J81" s="16">
        <v>0.35</v>
      </c>
      <c r="K81" s="16">
        <v>3.4000000000000002E-2</v>
      </c>
      <c r="L81" s="16">
        <f>J81/K81</f>
        <v>10.294117647058822</v>
      </c>
      <c r="M81" s="16">
        <v>0.13</v>
      </c>
      <c r="N81" s="16">
        <f>J81/M81</f>
        <v>2.6923076923076921</v>
      </c>
      <c r="P81" s="13" t="s">
        <v>7</v>
      </c>
      <c r="Q81" s="16">
        <v>0.35</v>
      </c>
      <c r="R81" s="16">
        <v>3.4000000000000002E-2</v>
      </c>
      <c r="S81" s="16">
        <f>Q81/R81</f>
        <v>10.294117647058822</v>
      </c>
      <c r="T81" s="16">
        <v>0.13</v>
      </c>
      <c r="U81" s="16">
        <f>Q81/T81</f>
        <v>2.6923076923076921</v>
      </c>
      <c r="W81" s="13" t="s">
        <v>7</v>
      </c>
      <c r="X81" s="16">
        <v>7.4999999999999997E-2</v>
      </c>
      <c r="Y81" s="16">
        <v>1.7000000000000001E-2</v>
      </c>
      <c r="Z81" s="16">
        <f>X81/Y81</f>
        <v>4.4117647058823524</v>
      </c>
      <c r="AD81" s="13" t="s">
        <v>7</v>
      </c>
      <c r="AE81" s="16">
        <v>0.35</v>
      </c>
      <c r="AF81" s="16">
        <v>3.4000000000000002E-2</v>
      </c>
      <c r="AG81" s="16">
        <f>AE81/AF81</f>
        <v>10.294117647058822</v>
      </c>
      <c r="AH81" s="16">
        <v>0.13</v>
      </c>
      <c r="AI81" s="16">
        <f>AE81/AH81</f>
        <v>2.6923076923076921</v>
      </c>
    </row>
    <row r="82" spans="2:35" x14ac:dyDescent="0.3">
      <c r="B82" s="13" t="s">
        <v>8</v>
      </c>
      <c r="C82" s="16">
        <v>1.4999999999999999E-2</v>
      </c>
      <c r="D82" s="16">
        <v>0.1</v>
      </c>
      <c r="E82" s="16">
        <f>C82/D82</f>
        <v>0.15</v>
      </c>
      <c r="I82" s="13" t="s">
        <v>24</v>
      </c>
      <c r="J82" s="14"/>
      <c r="K82" s="16"/>
      <c r="L82" s="16">
        <v>0.03</v>
      </c>
      <c r="M82" s="14"/>
      <c r="N82" s="16">
        <f>L82</f>
        <v>0.03</v>
      </c>
      <c r="P82" s="13" t="s">
        <v>17</v>
      </c>
      <c r="Q82" s="16">
        <v>0.4</v>
      </c>
      <c r="R82" s="16">
        <v>2</v>
      </c>
      <c r="S82" s="16">
        <f>Q82/R82</f>
        <v>0.2</v>
      </c>
      <c r="T82" s="14"/>
      <c r="U82" s="16">
        <f>S82</f>
        <v>0.2</v>
      </c>
      <c r="W82" s="13" t="s">
        <v>21</v>
      </c>
      <c r="X82" s="16">
        <v>0.3</v>
      </c>
      <c r="Y82" s="16">
        <v>2</v>
      </c>
      <c r="Z82" s="16">
        <f>X82/Y82</f>
        <v>0.15</v>
      </c>
      <c r="AD82" s="13" t="s">
        <v>24</v>
      </c>
      <c r="AE82" s="14"/>
      <c r="AF82" s="16"/>
      <c r="AG82" s="16">
        <v>0.03</v>
      </c>
      <c r="AH82" s="14"/>
      <c r="AI82" s="16">
        <f>AG82</f>
        <v>0.03</v>
      </c>
    </row>
    <row r="83" spans="2:35" ht="18" x14ac:dyDescent="0.4">
      <c r="B83" s="13" t="s">
        <v>9</v>
      </c>
      <c r="C83" s="14">
        <v>1.2E-2</v>
      </c>
      <c r="D83" s="16">
        <v>4.9000000000000002E-2</v>
      </c>
      <c r="E83" s="16">
        <f>C83/D83</f>
        <v>0.24489795918367346</v>
      </c>
      <c r="I83" s="13" t="s">
        <v>15</v>
      </c>
      <c r="J83" s="14">
        <v>1.9E-2</v>
      </c>
      <c r="K83" s="16">
        <v>0.14000000000000001</v>
      </c>
      <c r="L83" s="16">
        <f>J83/K83</f>
        <v>0.1357142857142857</v>
      </c>
      <c r="M83" s="14"/>
      <c r="N83" s="16">
        <f>L83</f>
        <v>0.1357142857142857</v>
      </c>
      <c r="P83" s="13" t="s">
        <v>50</v>
      </c>
      <c r="Q83" s="14"/>
      <c r="R83" s="16"/>
      <c r="S83" s="16">
        <v>0.13</v>
      </c>
      <c r="T83" s="14"/>
      <c r="U83" s="16">
        <f>S83</f>
        <v>0.13</v>
      </c>
      <c r="W83" s="13" t="s">
        <v>11</v>
      </c>
      <c r="X83" s="14"/>
      <c r="Y83" s="14"/>
      <c r="Z83" s="16">
        <f>SUM(Z78:Z82)</f>
        <v>4.8517647058823528</v>
      </c>
      <c r="AD83" s="13" t="s">
        <v>50</v>
      </c>
      <c r="AE83" s="14"/>
      <c r="AF83" s="16"/>
      <c r="AG83" s="16">
        <v>0.2</v>
      </c>
      <c r="AH83" s="14"/>
      <c r="AI83" s="16">
        <v>0.13</v>
      </c>
    </row>
    <row r="84" spans="2:35" ht="18" x14ac:dyDescent="0.4">
      <c r="B84" s="22" t="s">
        <v>24</v>
      </c>
      <c r="C84" s="14"/>
      <c r="D84" s="14"/>
      <c r="E84" s="14">
        <v>0.03</v>
      </c>
      <c r="I84" s="13" t="s">
        <v>50</v>
      </c>
      <c r="J84" s="14"/>
      <c r="K84" s="16"/>
      <c r="L84" s="16">
        <v>0.13</v>
      </c>
      <c r="M84" s="14"/>
      <c r="N84" s="16">
        <v>0.13</v>
      </c>
      <c r="P84" s="13" t="s">
        <v>11</v>
      </c>
      <c r="Q84" s="14"/>
      <c r="R84" s="14"/>
      <c r="S84" s="16">
        <f>SUM(S78:S83)</f>
        <v>10.843641456582633</v>
      </c>
      <c r="T84" s="14"/>
      <c r="U84" s="16">
        <f>SUM(U78:U83)</f>
        <v>3.2418315018315016</v>
      </c>
      <c r="AD84" s="13" t="s">
        <v>11</v>
      </c>
      <c r="AE84" s="14"/>
      <c r="AF84" s="14"/>
      <c r="AG84" s="16">
        <f>SUM(AG78:AG83)</f>
        <v>10.81411764705882</v>
      </c>
      <c r="AH84" s="14"/>
      <c r="AI84" s="16">
        <f>SUM(AI78:AI83)</f>
        <v>3.1423076923076918</v>
      </c>
    </row>
    <row r="85" spans="2:35" x14ac:dyDescent="0.3">
      <c r="B85" s="13" t="s">
        <v>10</v>
      </c>
      <c r="C85" s="14">
        <v>1.9E-2</v>
      </c>
      <c r="D85" s="16">
        <v>0.14000000000000001</v>
      </c>
      <c r="E85" s="16">
        <f>C85/D85</f>
        <v>0.1357142857142857</v>
      </c>
      <c r="I85" s="13" t="s">
        <v>11</v>
      </c>
      <c r="J85" s="14"/>
      <c r="K85" s="14"/>
      <c r="L85" s="16">
        <f>SUM(L78:L84)</f>
        <v>10.809355742296919</v>
      </c>
      <c r="M85" s="14"/>
      <c r="N85" s="16">
        <f>SUM(N78:N84)</f>
        <v>3.2075457875457869</v>
      </c>
    </row>
    <row r="86" spans="2:35" ht="18" x14ac:dyDescent="0.4">
      <c r="B86" s="13" t="s">
        <v>50</v>
      </c>
      <c r="C86" s="14"/>
      <c r="D86" s="16"/>
      <c r="E86" s="16">
        <v>0.13</v>
      </c>
      <c r="W86" s="14" t="s">
        <v>12</v>
      </c>
      <c r="X86" s="16">
        <f>1/Z83</f>
        <v>0.20611057225994181</v>
      </c>
    </row>
    <row r="87" spans="2:35" ht="18" x14ac:dyDescent="0.4">
      <c r="B87" s="13" t="s">
        <v>11</v>
      </c>
      <c r="C87" s="14"/>
      <c r="D87" s="14"/>
      <c r="E87" s="16">
        <f>SUM(E78:E86)</f>
        <v>13.837755102040816</v>
      </c>
      <c r="P87" s="19" t="s">
        <v>46</v>
      </c>
      <c r="Q87" s="16">
        <f>1/(S76/S84 + U76/U84)</f>
        <v>8.9539757083149532</v>
      </c>
      <c r="AD87" s="19" t="s">
        <v>46</v>
      </c>
      <c r="AE87" s="16">
        <f>1/(AG76/AG84 + AI76/AI84)</f>
        <v>8.8659846149359929</v>
      </c>
    </row>
    <row r="88" spans="2:35" ht="18" x14ac:dyDescent="0.4">
      <c r="I88" s="19" t="s">
        <v>46</v>
      </c>
      <c r="J88" s="16">
        <f>1/(L76/L85 + N76/N85)</f>
        <v>8.9090695880000137</v>
      </c>
      <c r="P88" s="14" t="s">
        <v>42</v>
      </c>
      <c r="Q88" s="16">
        <f>S76*R81 + U76*T81</f>
        <v>4.2640000000000004E-2</v>
      </c>
      <c r="AD88" s="14" t="s">
        <v>42</v>
      </c>
      <c r="AE88" s="16">
        <f>AG76*AF81 + AI76*AH81</f>
        <v>4.2640000000000004E-2</v>
      </c>
    </row>
    <row r="89" spans="2:35" ht="18" x14ac:dyDescent="0.4">
      <c r="I89" s="14" t="s">
        <v>42</v>
      </c>
      <c r="J89" s="16">
        <f>L76*K81 + N76*M81</f>
        <v>4.2640000000000004E-2</v>
      </c>
      <c r="P89" s="14" t="s">
        <v>47</v>
      </c>
      <c r="Q89" s="16">
        <f>Q81/Q88</f>
        <v>8.2082551594746711</v>
      </c>
      <c r="AD89" s="14" t="s">
        <v>47</v>
      </c>
      <c r="AE89" s="16">
        <f>AE81/AE88</f>
        <v>8.2082551594746711</v>
      </c>
    </row>
    <row r="90" spans="2:35" ht="18" x14ac:dyDescent="0.4">
      <c r="B90" s="14" t="s">
        <v>12</v>
      </c>
      <c r="C90" s="16">
        <f>1/E87</f>
        <v>7.2266057075436915E-2</v>
      </c>
      <c r="I90" s="14" t="s">
        <v>47</v>
      </c>
      <c r="J90" s="16">
        <f>J81/J89</f>
        <v>8.2082551594746711</v>
      </c>
      <c r="P90" s="14" t="s">
        <v>48</v>
      </c>
      <c r="Q90" s="16">
        <f>S78+S79+S80+Q89+S82+S83</f>
        <v>8.7577789689984815</v>
      </c>
      <c r="AD90" s="14" t="s">
        <v>48</v>
      </c>
      <c r="AE90" s="16">
        <f>AG78+AG79+AG80+AE89+AG82+AG83</f>
        <v>8.7282551594746689</v>
      </c>
    </row>
    <row r="91" spans="2:35" ht="18" x14ac:dyDescent="0.4">
      <c r="I91" s="14" t="s">
        <v>48</v>
      </c>
      <c r="J91" s="16">
        <f>L78+L79+L80+J90+L82+L83+L84</f>
        <v>8.7234932547127677</v>
      </c>
      <c r="P91" s="14" t="s">
        <v>12</v>
      </c>
      <c r="Q91" s="16">
        <f>1/((Q87+Q90)/2)</f>
        <v>0.11291935985098937</v>
      </c>
      <c r="AD91" s="14" t="s">
        <v>12</v>
      </c>
      <c r="AE91" s="16">
        <f>1/((AE87+AE90)/2)</f>
        <v>0.11367356735178928</v>
      </c>
    </row>
    <row r="92" spans="2:35" x14ac:dyDescent="0.3">
      <c r="I92" s="14" t="s">
        <v>12</v>
      </c>
      <c r="J92" s="16">
        <f>1/((J88+J91)/2)</f>
        <v>0.1134265062793503</v>
      </c>
    </row>
    <row r="95" spans="2:35" s="2" customFormat="1" x14ac:dyDescent="0.3">
      <c r="B95" s="1" t="s">
        <v>28</v>
      </c>
    </row>
    <row r="97" spans="2:35" x14ac:dyDescent="0.3">
      <c r="B97" s="3" t="s">
        <v>1</v>
      </c>
      <c r="I97" s="3" t="s">
        <v>13</v>
      </c>
      <c r="P97" s="3" t="s">
        <v>16</v>
      </c>
      <c r="W97" s="3" t="s">
        <v>18</v>
      </c>
      <c r="AD97" s="3" t="s">
        <v>22</v>
      </c>
    </row>
    <row r="98" spans="2:35" x14ac:dyDescent="0.3">
      <c r="B98" s="5" t="s">
        <v>19</v>
      </c>
      <c r="C98" s="6"/>
      <c r="D98" s="7"/>
      <c r="E98" s="8"/>
      <c r="G98" s="23"/>
      <c r="I98" s="5" t="s">
        <v>2</v>
      </c>
      <c r="J98" s="6"/>
      <c r="K98" s="7"/>
      <c r="L98" s="8">
        <v>0.91</v>
      </c>
      <c r="M98" s="9" t="s">
        <v>3</v>
      </c>
      <c r="N98" s="10">
        <v>0.09</v>
      </c>
      <c r="P98" s="5" t="s">
        <v>2</v>
      </c>
      <c r="Q98" s="6"/>
      <c r="R98" s="7"/>
      <c r="S98" s="8">
        <v>0.91</v>
      </c>
      <c r="T98" s="9" t="s">
        <v>3</v>
      </c>
      <c r="U98" s="10">
        <v>0.09</v>
      </c>
      <c r="W98" s="5" t="s">
        <v>19</v>
      </c>
      <c r="X98" s="6"/>
      <c r="Y98" s="7"/>
      <c r="Z98" s="8"/>
      <c r="AD98" s="5" t="s">
        <v>2</v>
      </c>
      <c r="AE98" s="6"/>
      <c r="AF98" s="7"/>
      <c r="AG98" s="8">
        <v>0.91</v>
      </c>
      <c r="AH98" s="9" t="s">
        <v>3</v>
      </c>
      <c r="AI98" s="10">
        <v>0.09</v>
      </c>
    </row>
    <row r="99" spans="2:35" ht="18.600000000000001" x14ac:dyDescent="0.3">
      <c r="B99" s="13" t="s">
        <v>4</v>
      </c>
      <c r="C99" s="14" t="s">
        <v>43</v>
      </c>
      <c r="D99" s="14" t="s">
        <v>44</v>
      </c>
      <c r="E99" s="14" t="s">
        <v>45</v>
      </c>
      <c r="I99" s="13" t="s">
        <v>4</v>
      </c>
      <c r="J99" s="14" t="s">
        <v>43</v>
      </c>
      <c r="K99" s="14" t="s">
        <v>44</v>
      </c>
      <c r="L99" s="14" t="s">
        <v>45</v>
      </c>
      <c r="M99" s="14" t="s">
        <v>44</v>
      </c>
      <c r="N99" s="14" t="s">
        <v>45</v>
      </c>
      <c r="P99" s="13" t="s">
        <v>4</v>
      </c>
      <c r="Q99" s="14" t="s">
        <v>43</v>
      </c>
      <c r="R99" s="14" t="s">
        <v>44</v>
      </c>
      <c r="S99" s="14" t="s">
        <v>45</v>
      </c>
      <c r="T99" s="14" t="s">
        <v>44</v>
      </c>
      <c r="U99" s="14" t="s">
        <v>45</v>
      </c>
      <c r="W99" s="13" t="s">
        <v>4</v>
      </c>
      <c r="X99" s="14" t="s">
        <v>43</v>
      </c>
      <c r="Y99" s="14" t="s">
        <v>44</v>
      </c>
      <c r="Z99" s="14" t="s">
        <v>45</v>
      </c>
      <c r="AD99" s="13" t="s">
        <v>4</v>
      </c>
      <c r="AE99" s="14" t="s">
        <v>43</v>
      </c>
      <c r="AF99" s="14" t="s">
        <v>44</v>
      </c>
      <c r="AG99" s="14" t="s">
        <v>45</v>
      </c>
      <c r="AH99" s="14" t="s">
        <v>44</v>
      </c>
      <c r="AI99" s="14" t="s">
        <v>45</v>
      </c>
    </row>
    <row r="100" spans="2:35" ht="18" x14ac:dyDescent="0.4">
      <c r="B100" s="13" t="s">
        <v>49</v>
      </c>
      <c r="C100" s="14"/>
      <c r="D100" s="14"/>
      <c r="E100" s="16">
        <v>0.13</v>
      </c>
      <c r="G100" s="24"/>
      <c r="I100" s="13" t="s">
        <v>49</v>
      </c>
      <c r="J100" s="14"/>
      <c r="K100" s="14"/>
      <c r="L100" s="16">
        <v>0.13</v>
      </c>
      <c r="M100" s="14"/>
      <c r="N100" s="16">
        <v>0.13</v>
      </c>
      <c r="P100" s="13" t="s">
        <v>49</v>
      </c>
      <c r="Q100" s="14"/>
      <c r="R100" s="14"/>
      <c r="S100" s="16">
        <v>0.13</v>
      </c>
      <c r="T100" s="14"/>
      <c r="U100" s="16">
        <v>0.13</v>
      </c>
      <c r="W100" s="13" t="s">
        <v>49</v>
      </c>
      <c r="X100" s="14"/>
      <c r="Y100" s="14"/>
      <c r="Z100" s="16">
        <v>0.13</v>
      </c>
      <c r="AD100" s="13" t="s">
        <v>49</v>
      </c>
      <c r="AE100" s="14"/>
      <c r="AF100" s="14"/>
      <c r="AG100" s="16">
        <v>0.13</v>
      </c>
      <c r="AH100" s="14"/>
      <c r="AI100" s="16">
        <v>0.13</v>
      </c>
    </row>
    <row r="101" spans="2:35" x14ac:dyDescent="0.3">
      <c r="B101" s="13" t="s">
        <v>5</v>
      </c>
      <c r="C101" s="18">
        <v>1.2999999999999999E-2</v>
      </c>
      <c r="D101" s="16">
        <v>0.1</v>
      </c>
      <c r="E101" s="16">
        <f>C101/D101</f>
        <v>0.12999999999999998</v>
      </c>
      <c r="G101" s="24"/>
      <c r="I101" s="13" t="s">
        <v>14</v>
      </c>
      <c r="J101" s="18">
        <v>1.2500000000000001E-2</v>
      </c>
      <c r="K101" s="16">
        <v>0.21</v>
      </c>
      <c r="L101" s="16">
        <f>J101/K101</f>
        <v>5.9523809523809527E-2</v>
      </c>
      <c r="M101" s="14"/>
      <c r="N101" s="16">
        <f>L101</f>
        <v>5.9523809523809527E-2</v>
      </c>
      <c r="P101" s="13" t="s">
        <v>14</v>
      </c>
      <c r="Q101" s="18">
        <v>1.2500000000000001E-2</v>
      </c>
      <c r="R101" s="16">
        <v>0.21</v>
      </c>
      <c r="S101" s="16">
        <f>Q101/R101</f>
        <v>5.9523809523809527E-2</v>
      </c>
      <c r="T101" s="14"/>
      <c r="U101" s="16">
        <f>S101</f>
        <v>5.9523809523809527E-2</v>
      </c>
      <c r="W101" s="13" t="s">
        <v>20</v>
      </c>
      <c r="X101" s="18"/>
      <c r="Y101" s="16"/>
      <c r="Z101" s="16">
        <v>0.13</v>
      </c>
      <c r="AD101" s="13" t="s">
        <v>5</v>
      </c>
      <c r="AE101" s="18">
        <v>1.2999999999999999E-2</v>
      </c>
      <c r="AF101" s="16">
        <v>0.1</v>
      </c>
      <c r="AG101" s="16">
        <f>AE101/AF101</f>
        <v>0.12999999999999998</v>
      </c>
      <c r="AH101" s="14"/>
      <c r="AI101" s="16">
        <f>AG101</f>
        <v>0.12999999999999998</v>
      </c>
    </row>
    <row r="102" spans="2:35" x14ac:dyDescent="0.3">
      <c r="B102" s="13" t="s">
        <v>6</v>
      </c>
      <c r="C102" s="14"/>
      <c r="D102" s="14"/>
      <c r="E102" s="16">
        <v>0.03</v>
      </c>
      <c r="G102" s="24"/>
      <c r="I102" s="13" t="s">
        <v>6</v>
      </c>
      <c r="J102" s="14"/>
      <c r="K102" s="14"/>
      <c r="L102" s="16">
        <v>0.03</v>
      </c>
      <c r="M102" s="14"/>
      <c r="N102" s="16">
        <v>0.03</v>
      </c>
      <c r="P102" s="13" t="s">
        <v>6</v>
      </c>
      <c r="Q102" s="14"/>
      <c r="R102" s="14"/>
      <c r="S102" s="16">
        <v>0.03</v>
      </c>
      <c r="T102" s="14"/>
      <c r="U102" s="16">
        <v>0.03</v>
      </c>
      <c r="W102" s="13" t="s">
        <v>6</v>
      </c>
      <c r="X102" s="14"/>
      <c r="Y102" s="14"/>
      <c r="Z102" s="16">
        <v>0.03</v>
      </c>
      <c r="AD102" s="13" t="s">
        <v>6</v>
      </c>
      <c r="AE102" s="14"/>
      <c r="AF102" s="14"/>
      <c r="AG102" s="16">
        <v>0.03</v>
      </c>
      <c r="AH102" s="14"/>
      <c r="AI102" s="16">
        <v>0.03</v>
      </c>
    </row>
    <row r="103" spans="2:35" x14ac:dyDescent="0.3">
      <c r="B103" s="13" t="s">
        <v>7</v>
      </c>
      <c r="C103" s="16">
        <v>0.06</v>
      </c>
      <c r="D103" s="16">
        <v>7.0000000000000001E-3</v>
      </c>
      <c r="E103" s="16">
        <f>C103/D103</f>
        <v>8.5714285714285712</v>
      </c>
      <c r="F103" s="24"/>
      <c r="G103" s="24"/>
      <c r="I103" s="13" t="s">
        <v>7</v>
      </c>
      <c r="J103" s="16">
        <v>0.25</v>
      </c>
      <c r="K103" s="16">
        <v>3.4000000000000002E-2</v>
      </c>
      <c r="L103" s="16">
        <f>J103/K103</f>
        <v>7.3529411764705879</v>
      </c>
      <c r="M103" s="16">
        <v>0.13</v>
      </c>
      <c r="N103" s="16">
        <f>J103/M103</f>
        <v>1.9230769230769229</v>
      </c>
      <c r="P103" s="13" t="s">
        <v>7</v>
      </c>
      <c r="Q103" s="16">
        <v>0.1</v>
      </c>
      <c r="R103" s="16">
        <v>3.4000000000000002E-2</v>
      </c>
      <c r="S103" s="16">
        <f>Q103/R103</f>
        <v>2.9411764705882351</v>
      </c>
      <c r="T103" s="16">
        <v>0.13</v>
      </c>
      <c r="U103" s="16">
        <f>Q103/T103</f>
        <v>0.76923076923076927</v>
      </c>
      <c r="W103" s="13" t="s">
        <v>21</v>
      </c>
      <c r="X103" s="16">
        <v>0.3</v>
      </c>
      <c r="Y103" s="16">
        <v>2</v>
      </c>
      <c r="Z103" s="16">
        <f>X103/Y103</f>
        <v>0.15</v>
      </c>
      <c r="AD103" s="13" t="s">
        <v>7</v>
      </c>
      <c r="AE103" s="16">
        <v>0.25</v>
      </c>
      <c r="AF103" s="16">
        <v>3.4000000000000002E-2</v>
      </c>
      <c r="AG103" s="16">
        <f>AE103/AF103</f>
        <v>7.3529411764705879</v>
      </c>
      <c r="AH103" s="16">
        <v>0.13</v>
      </c>
      <c r="AI103" s="16">
        <f>AE103/AH103</f>
        <v>1.9230769230769229</v>
      </c>
    </row>
    <row r="104" spans="2:35" x14ac:dyDescent="0.3">
      <c r="B104" s="13" t="s">
        <v>24</v>
      </c>
      <c r="C104" s="14"/>
      <c r="D104" s="16"/>
      <c r="E104" s="16">
        <v>0.03</v>
      </c>
      <c r="G104" s="24"/>
      <c r="I104" s="13" t="s">
        <v>24</v>
      </c>
      <c r="J104" s="14"/>
      <c r="K104" s="16"/>
      <c r="L104" s="16">
        <v>0.03</v>
      </c>
      <c r="M104" s="14"/>
      <c r="N104" s="16">
        <f>L104</f>
        <v>0.03</v>
      </c>
      <c r="P104" s="13" t="s">
        <v>17</v>
      </c>
      <c r="Q104" s="16">
        <v>0.4</v>
      </c>
      <c r="R104" s="16">
        <v>2</v>
      </c>
      <c r="S104" s="16">
        <f>Q104/R104</f>
        <v>0.2</v>
      </c>
      <c r="T104" s="14"/>
      <c r="U104" s="16">
        <f>S104</f>
        <v>0.2</v>
      </c>
      <c r="W104" s="13" t="s">
        <v>11</v>
      </c>
      <c r="X104" s="14"/>
      <c r="Y104" s="14"/>
      <c r="Z104" s="16">
        <f>SUM(Z100:Z103)</f>
        <v>0.44000000000000006</v>
      </c>
      <c r="AD104" s="13" t="s">
        <v>24</v>
      </c>
      <c r="AE104" s="14"/>
      <c r="AF104" s="16"/>
      <c r="AG104" s="16">
        <v>0.03</v>
      </c>
      <c r="AH104" s="14"/>
      <c r="AI104" s="16">
        <f>AG104</f>
        <v>0.03</v>
      </c>
    </row>
    <row r="105" spans="2:35" ht="18" x14ac:dyDescent="0.4">
      <c r="B105" s="13" t="s">
        <v>50</v>
      </c>
      <c r="C105" s="14"/>
      <c r="D105" s="16"/>
      <c r="E105" s="16">
        <v>0.2</v>
      </c>
      <c r="G105" s="24"/>
      <c r="I105" s="13" t="s">
        <v>15</v>
      </c>
      <c r="J105" s="14">
        <v>1.9E-2</v>
      </c>
      <c r="K105" s="16">
        <v>0.14000000000000001</v>
      </c>
      <c r="L105" s="16">
        <f>J105/K105</f>
        <v>0.1357142857142857</v>
      </c>
      <c r="M105" s="14"/>
      <c r="N105" s="16">
        <f>L105</f>
        <v>0.1357142857142857</v>
      </c>
      <c r="P105" s="13" t="s">
        <v>50</v>
      </c>
      <c r="Q105" s="14"/>
      <c r="R105" s="16"/>
      <c r="S105" s="16">
        <v>0.13</v>
      </c>
      <c r="T105" s="14"/>
      <c r="U105" s="16">
        <f>S105</f>
        <v>0.13</v>
      </c>
      <c r="AD105" s="13" t="s">
        <v>50</v>
      </c>
      <c r="AE105" s="14"/>
      <c r="AF105" s="16"/>
      <c r="AG105" s="16">
        <v>0.2</v>
      </c>
      <c r="AH105" s="14"/>
      <c r="AI105" s="16">
        <v>0.13</v>
      </c>
    </row>
    <row r="106" spans="2:35" ht="18" x14ac:dyDescent="0.4">
      <c r="B106" s="13" t="s">
        <v>11</v>
      </c>
      <c r="C106" s="14"/>
      <c r="D106" s="14"/>
      <c r="E106" s="16">
        <f>SUM(E100:E105)</f>
        <v>9.0914285714285707</v>
      </c>
      <c r="G106" s="24"/>
      <c r="I106" s="13" t="s">
        <v>50</v>
      </c>
      <c r="J106" s="14"/>
      <c r="K106" s="16"/>
      <c r="L106" s="16">
        <v>0.13</v>
      </c>
      <c r="M106" s="14"/>
      <c r="N106" s="16">
        <v>0.13</v>
      </c>
      <c r="P106" s="13" t="s">
        <v>11</v>
      </c>
      <c r="Q106" s="14"/>
      <c r="R106" s="14"/>
      <c r="S106" s="16">
        <f>SUM(S100:S105)</f>
        <v>3.4907002801120446</v>
      </c>
      <c r="T106" s="14"/>
      <c r="U106" s="16">
        <f>SUM(U100:U105)</f>
        <v>1.3187545787545787</v>
      </c>
      <c r="AD106" s="13" t="s">
        <v>11</v>
      </c>
      <c r="AE106" s="14"/>
      <c r="AF106" s="14"/>
      <c r="AG106" s="16">
        <f>SUM(AG100:AG105)</f>
        <v>7.8729411764705883</v>
      </c>
      <c r="AH106" s="14"/>
      <c r="AI106" s="16">
        <f>SUM(AI100:AI105)</f>
        <v>2.3730769230769226</v>
      </c>
    </row>
    <row r="107" spans="2:35" x14ac:dyDescent="0.3">
      <c r="I107" s="13" t="s">
        <v>11</v>
      </c>
      <c r="J107" s="14"/>
      <c r="K107" s="14"/>
      <c r="L107" s="16">
        <f>SUM(L100:L106)</f>
        <v>7.8681792717086836</v>
      </c>
      <c r="M107" s="14"/>
      <c r="N107" s="16">
        <f>SUM(N100:N106)</f>
        <v>2.4383150183150177</v>
      </c>
      <c r="W107" s="14" t="s">
        <v>12</v>
      </c>
      <c r="X107" s="16">
        <f>1/Z104</f>
        <v>2.2727272727272725</v>
      </c>
    </row>
    <row r="109" spans="2:35" ht="18" x14ac:dyDescent="0.4">
      <c r="B109" s="14" t="s">
        <v>12</v>
      </c>
      <c r="C109" s="16">
        <f>1/E106</f>
        <v>0.10999371464487745</v>
      </c>
      <c r="P109" s="19" t="s">
        <v>46</v>
      </c>
      <c r="Q109" s="16">
        <f>1/(S98/S106 + U98/U106)</f>
        <v>3.0400783990387743</v>
      </c>
      <c r="AD109" s="19" t="s">
        <v>46</v>
      </c>
      <c r="AE109" s="16">
        <f>1/(AG98/AG106 + AI98/AI106)</f>
        <v>6.5141818398677405</v>
      </c>
    </row>
    <row r="110" spans="2:35" ht="18" x14ac:dyDescent="0.4">
      <c r="C110" s="24"/>
      <c r="I110" s="19" t="s">
        <v>46</v>
      </c>
      <c r="J110" s="16">
        <f>1/(L98/L107 + N98/N107)</f>
        <v>6.5545204390163905</v>
      </c>
      <c r="P110" s="14" t="s">
        <v>42</v>
      </c>
      <c r="Q110" s="16">
        <f>S98*R103 + U98*T103</f>
        <v>4.2640000000000004E-2</v>
      </c>
      <c r="AD110" s="14" t="s">
        <v>42</v>
      </c>
      <c r="AE110" s="16">
        <f>AG98*AF103 + AI98*AH103</f>
        <v>4.2640000000000004E-2</v>
      </c>
    </row>
    <row r="111" spans="2:35" ht="18" x14ac:dyDescent="0.4">
      <c r="C111" s="24"/>
      <c r="I111" s="14" t="s">
        <v>42</v>
      </c>
      <c r="J111" s="16">
        <f>L98*K103 + N98*M103</f>
        <v>4.2640000000000004E-2</v>
      </c>
      <c r="P111" s="14" t="s">
        <v>47</v>
      </c>
      <c r="Q111" s="16">
        <f>Q103/Q110</f>
        <v>2.3452157598499062</v>
      </c>
      <c r="AD111" s="14" t="s">
        <v>47</v>
      </c>
      <c r="AE111" s="16">
        <f>AE103/AE110</f>
        <v>5.8630393996247649</v>
      </c>
    </row>
    <row r="112" spans="2:35" ht="18" x14ac:dyDescent="0.4">
      <c r="C112" s="24"/>
      <c r="I112" s="14" t="s">
        <v>47</v>
      </c>
      <c r="J112" s="16">
        <f>J103/J111</f>
        <v>5.8630393996247649</v>
      </c>
      <c r="P112" s="14" t="s">
        <v>48</v>
      </c>
      <c r="Q112" s="16">
        <f>S100+S101+S102+Q111+S104+S105</f>
        <v>2.8947395693737157</v>
      </c>
      <c r="AD112" s="14" t="s">
        <v>48</v>
      </c>
      <c r="AE112" s="16">
        <f>AG100+AG101+AG102+AE111+AG104+AG105</f>
        <v>6.3830393996247654</v>
      </c>
    </row>
    <row r="113" spans="2:31" ht="18" x14ac:dyDescent="0.4">
      <c r="I113" s="14" t="s">
        <v>48</v>
      </c>
      <c r="J113" s="16">
        <f>L100+L101+L102+J112+L104+L105+L106</f>
        <v>6.3782774948628607</v>
      </c>
      <c r="P113" s="14" t="s">
        <v>12</v>
      </c>
      <c r="Q113" s="16">
        <f>1/((Q109+Q112)/2)</f>
        <v>0.33699432916810784</v>
      </c>
      <c r="AD113" s="14" t="s">
        <v>12</v>
      </c>
      <c r="AE113" s="16">
        <f>1/((AE109+AE112)/2)</f>
        <v>0.15507216344213834</v>
      </c>
    </row>
    <row r="114" spans="2:31" x14ac:dyDescent="0.3">
      <c r="I114" s="14" t="s">
        <v>12</v>
      </c>
      <c r="J114" s="16">
        <f>1/((J110+J113)/2)</f>
        <v>0.154645577099811</v>
      </c>
    </row>
    <row r="117" spans="2:31" s="26" customFormat="1" x14ac:dyDescent="0.3">
      <c r="B117" s="25" t="s">
        <v>29</v>
      </c>
    </row>
    <row r="119" spans="2:31" x14ac:dyDescent="0.3">
      <c r="B119" s="27" t="s">
        <v>31</v>
      </c>
    </row>
    <row r="120" spans="2:31" x14ac:dyDescent="0.3">
      <c r="B120" s="28" t="s">
        <v>32</v>
      </c>
    </row>
    <row r="121" spans="2:31" x14ac:dyDescent="0.3">
      <c r="B121" s="28" t="s">
        <v>40</v>
      </c>
      <c r="D121" s="4" t="s">
        <v>41</v>
      </c>
    </row>
    <row r="122" spans="2:31" x14ac:dyDescent="0.3">
      <c r="B122" s="28" t="s">
        <v>38</v>
      </c>
    </row>
    <row r="123" spans="2:31" x14ac:dyDescent="0.3">
      <c r="B123" s="28" t="s">
        <v>33</v>
      </c>
    </row>
    <row r="124" spans="2:31" x14ac:dyDescent="0.3">
      <c r="B124" s="28"/>
    </row>
    <row r="125" spans="2:31" x14ac:dyDescent="0.3">
      <c r="B125" s="29"/>
    </row>
    <row r="126" spans="2:31" x14ac:dyDescent="0.3">
      <c r="B126" s="27"/>
    </row>
    <row r="127" spans="2:31" x14ac:dyDescent="0.3">
      <c r="B127" s="27"/>
    </row>
    <row r="128" spans="2:31" x14ac:dyDescent="0.3">
      <c r="B128" s="27" t="s">
        <v>34</v>
      </c>
    </row>
    <row r="129" spans="2:4" x14ac:dyDescent="0.3">
      <c r="B129" s="28" t="s">
        <v>35</v>
      </c>
      <c r="D129" s="4" t="s">
        <v>37</v>
      </c>
    </row>
    <row r="130" spans="2:4" x14ac:dyDescent="0.3">
      <c r="B130" s="28"/>
    </row>
    <row r="131" spans="2:4" x14ac:dyDescent="0.3">
      <c r="B131" s="27" t="s">
        <v>30</v>
      </c>
    </row>
    <row r="132" spans="2:4" x14ac:dyDescent="0.3">
      <c r="B132" s="28" t="s">
        <v>36</v>
      </c>
      <c r="D132" s="4" t="s">
        <v>39</v>
      </c>
    </row>
  </sheetData>
  <mergeCells count="26">
    <mergeCell ref="B98:D98"/>
    <mergeCell ref="P98:R98"/>
    <mergeCell ref="W98:Y98"/>
    <mergeCell ref="I98:K98"/>
    <mergeCell ref="AD5:AF5"/>
    <mergeCell ref="AD98:AF98"/>
    <mergeCell ref="B76:D76"/>
    <mergeCell ref="B28:D28"/>
    <mergeCell ref="P28:R28"/>
    <mergeCell ref="W28:Y28"/>
    <mergeCell ref="AD28:AF28"/>
    <mergeCell ref="B52:D52"/>
    <mergeCell ref="I52:K52"/>
    <mergeCell ref="P52:R52"/>
    <mergeCell ref="W52:Y52"/>
    <mergeCell ref="B5:D5"/>
    <mergeCell ref="AK5:AM5"/>
    <mergeCell ref="I28:K28"/>
    <mergeCell ref="AD52:AF52"/>
    <mergeCell ref="I76:K76"/>
    <mergeCell ref="P76:R76"/>
    <mergeCell ref="W76:Y76"/>
    <mergeCell ref="AD76:AF76"/>
    <mergeCell ref="I5:K5"/>
    <mergeCell ref="P5:R5"/>
    <mergeCell ref="W5:Y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tryms</dc:creator>
  <cp:lastModifiedBy>trymsimons1@gmail.com</cp:lastModifiedBy>
  <dcterms:created xsi:type="dcterms:W3CDTF">2023-05-04T13:32:18Z</dcterms:created>
  <dcterms:modified xsi:type="dcterms:W3CDTF">2023-05-22T08:48:01Z</dcterms:modified>
</cp:coreProperties>
</file>