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admin/Desktop/"/>
    </mc:Choice>
  </mc:AlternateContent>
  <xr:revisionPtr revIDLastSave="0" documentId="13_ncr:1_{65A4041C-CC76-3641-9886-9CDD7447AD5C}" xr6:coauthVersionLast="47" xr6:coauthVersionMax="47" xr10:uidLastSave="{00000000-0000-0000-0000-000000000000}"/>
  <bookViews>
    <workbookView xWindow="0" yWindow="500" windowWidth="28720" windowHeight="19680" activeTab="3" xr2:uid="{1A684F46-02A7-FE46-A1AD-020C20446C1E}"/>
  </bookViews>
  <sheets>
    <sheet name="(1) Effektivitetsgrad" sheetId="1" r:id="rId1"/>
    <sheet name="(2) Utslipp blått hydrogen" sheetId="2" r:id="rId2"/>
    <sheet name="(3) Grønn produksjon" sheetId="3" r:id="rId3"/>
    <sheet name="(4) Blå produksjon"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2" l="1"/>
  <c r="C29" i="2"/>
  <c r="C19" i="2"/>
  <c r="D19" i="2" s="1"/>
  <c r="C16" i="2"/>
  <c r="B9" i="4"/>
  <c r="C8" i="3"/>
  <c r="G14" i="1"/>
  <c r="G9" i="1"/>
  <c r="G7" i="1"/>
  <c r="G5" i="1"/>
  <c r="G3" i="1"/>
  <c r="C3" i="2"/>
  <c r="D16" i="2" s="1"/>
  <c r="G18" i="1"/>
  <c r="G16" i="1"/>
  <c r="G12" i="1"/>
  <c r="E3" i="1"/>
  <c r="E4" i="1"/>
  <c r="E19" i="2" s="1"/>
  <c r="E5" i="1"/>
  <c r="E6" i="1"/>
  <c r="E7" i="1"/>
  <c r="E9" i="1"/>
  <c r="E10" i="1"/>
  <c r="E12" i="1"/>
  <c r="E2" i="1"/>
  <c r="E16" i="2" s="1"/>
  <c r="F12" i="3" l="1"/>
  <c r="G4" i="1"/>
  <c r="B22" i="2" s="1"/>
  <c r="C12" i="4"/>
  <c r="C13" i="4" s="1"/>
  <c r="C20" i="4" s="1"/>
  <c r="D12" i="3"/>
  <c r="E12" i="3"/>
  <c r="E7" i="2"/>
  <c r="C35" i="2" s="1"/>
  <c r="E8" i="2"/>
  <c r="F8" i="2" s="1"/>
  <c r="E10" i="2"/>
  <c r="F10" i="2" s="1"/>
  <c r="E11" i="2"/>
  <c r="C31" i="2" s="1"/>
  <c r="C37" i="2" s="1"/>
  <c r="E12" i="2"/>
  <c r="F12" i="2" s="1"/>
  <c r="E9" i="2"/>
  <c r="G8" i="1"/>
  <c r="C22" i="2" s="1"/>
  <c r="G17" i="1"/>
  <c r="G13" i="1"/>
  <c r="D16" i="3" l="1"/>
  <c r="D13" i="3"/>
  <c r="D15" i="3"/>
  <c r="D18" i="3"/>
  <c r="D17" i="3"/>
  <c r="D14" i="3"/>
  <c r="F15" i="3"/>
  <c r="F17" i="3" s="1"/>
  <c r="F20" i="3" s="1"/>
  <c r="F16" i="3"/>
  <c r="F18" i="3" s="1"/>
  <c r="F21" i="3" s="1"/>
  <c r="F14" i="3"/>
  <c r="F13" i="3"/>
  <c r="E13" i="3"/>
  <c r="E15" i="3"/>
  <c r="E17" i="3" s="1"/>
  <c r="E16" i="3"/>
  <c r="E14" i="3"/>
  <c r="C21" i="4"/>
  <c r="C25" i="4" s="1"/>
  <c r="C24" i="4"/>
  <c r="C17" i="4"/>
  <c r="C29" i="4" s="1"/>
  <c r="C16" i="4"/>
  <c r="C28" i="4" s="1"/>
  <c r="F9" i="2"/>
  <c r="C30" i="2"/>
  <c r="C36" i="2" s="1"/>
  <c r="F7" i="2"/>
  <c r="E22" i="2"/>
  <c r="D22" i="2"/>
  <c r="F11" i="2"/>
  <c r="E18" i="3" l="1"/>
  <c r="E21" i="3" s="1"/>
  <c r="C32" i="4"/>
  <c r="C33" i="4"/>
  <c r="D32" i="4"/>
  <c r="D33" i="4"/>
  <c r="D21" i="3"/>
  <c r="D20" i="3"/>
  <c r="E2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AE33B954-F6AA-8441-8E95-6DF74C68E992}">
      <text>
        <r>
          <rPr>
            <sz val="10"/>
            <color rgb="FF000000"/>
            <rFont val="Tahoma"/>
            <family val="2"/>
          </rPr>
          <t>(Younas et al., 2022)</t>
        </r>
      </text>
    </comment>
    <comment ref="H2" authorId="0" shapeId="0" xr:uid="{734F27C0-242C-F145-A617-45B0A397231F}">
      <text/>
    </comment>
    <comment ref="B3" authorId="0" shapeId="0" xr:uid="{3178AFC7-0F78-BF4A-B81B-8E326E346154}">
      <text>
        <r>
          <rPr>
            <sz val="10"/>
            <color rgb="FF000000"/>
            <rFont val="Tahoma"/>
            <family val="2"/>
          </rPr>
          <t>(Jansen et al, 2015; Khojasteh Salkuyeh et al. 2017)</t>
        </r>
      </text>
    </comment>
    <comment ref="B4" authorId="0" shapeId="0" xr:uid="{C2704501-317D-D74F-B42E-BA441F0C8606}">
      <text>
        <r>
          <rPr>
            <sz val="10"/>
            <color rgb="FF000000"/>
            <rFont val="Tahoma"/>
            <family val="2"/>
          </rPr>
          <t>(Pedersen, 2022)</t>
        </r>
      </text>
    </comment>
    <comment ref="B6" authorId="0" shapeId="0" xr:uid="{DC02D091-2400-AD4F-9E63-F9F362ED26E5}">
      <text>
        <r>
          <rPr>
            <sz val="10"/>
            <color rgb="FF000000"/>
            <rFont val="Tahoma"/>
            <family val="2"/>
          </rPr>
          <t>(Moradi &amp; Groth, 2019)</t>
        </r>
      </text>
    </comment>
    <comment ref="B7" authorId="0" shapeId="0" xr:uid="{04B62843-2255-794F-B4D7-AD85A5C183F0}">
      <text>
        <r>
          <rPr>
            <sz val="10"/>
            <color rgb="FF000000"/>
            <rFont val="Tahoma"/>
            <family val="2"/>
          </rPr>
          <t>(Witkowski et al, 2017; Gardiner, 2009)</t>
        </r>
      </text>
    </comment>
    <comment ref="B9" authorId="0" shapeId="0" xr:uid="{F62A885E-365D-5B4C-83B7-DDFD9863A8D0}">
      <text>
        <r>
          <rPr>
            <sz val="10"/>
            <color rgb="FF000000"/>
            <rFont val="Tahoma"/>
            <family val="2"/>
          </rPr>
          <t xml:space="preserve">(Petitpas &amp; Aceves, 2018)
</t>
        </r>
      </text>
    </comment>
    <comment ref="B10" authorId="0" shapeId="0" xr:uid="{9EA78A07-C8AF-2846-B1B9-EA2015D37639}">
      <text>
        <r>
          <rPr>
            <sz val="10"/>
            <color rgb="FF000000"/>
            <rFont val="Tahoma"/>
            <family val="2"/>
          </rPr>
          <t>(Durbin &amp; Malardier-Jugroot, 2013)</t>
        </r>
      </text>
    </comment>
    <comment ref="B12" authorId="0" shapeId="0" xr:uid="{5EE5DB6C-951E-ED45-BF5C-9BFC3BA46B61}">
      <text>
        <r>
          <rPr>
            <sz val="10"/>
            <color rgb="FF000000"/>
            <rFont val="Tahoma"/>
            <family val="2"/>
          </rPr>
          <t xml:space="preserve">(Taner, 2018)
</t>
        </r>
      </text>
    </comment>
    <comment ref="A14" authorId="0" shapeId="0" xr:uid="{7ACE5A82-0748-8B4D-92A6-F310169C202A}">
      <text>
        <r>
          <rPr>
            <sz val="10"/>
            <color rgb="FF000000"/>
            <rFont val="Tahoma"/>
            <family val="2"/>
          </rPr>
          <t xml:space="preserve">Samling av feilkjelder rundt kalkylen. 
</t>
        </r>
        <r>
          <rPr>
            <sz val="10"/>
            <color rgb="FF000000"/>
            <rFont val="Tahoma"/>
            <family val="2"/>
          </rPr>
          <t xml:space="preserve">
</t>
        </r>
        <r>
          <rPr>
            <sz val="10"/>
            <color rgb="FF000000"/>
            <rFont val="Calibri"/>
            <family val="2"/>
            <scheme val="minor"/>
          </rPr>
          <t xml:space="preserve">Kalkylen tar for seg vesentlige element ved verdikjeden. Her finnes fremdeles usikre moment som utslipp og energikonsum i upstream verdikjede (sokkelaktivitet og etablering av fornybar energiproduksjon), m.m. </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Grunnet oppgavens omfang og fokus er dette et område vi anser som velbelyst for å poengtere effektivitetsgrad. I realiteten vil dette avvike (sannsynligvis negativt) </t>
        </r>
      </text>
    </comment>
    <comment ref="A15" authorId="0" shapeId="0" xr:uid="{46E527D8-5D40-9D45-827D-443DF5ACDFCF}">
      <text>
        <r>
          <rPr>
            <sz val="10"/>
            <color rgb="FF000000"/>
            <rFont val="Tahoma"/>
            <family val="2"/>
          </rPr>
          <t xml:space="preserve">Innsatsfaktorer som inngår i produksjon av H2.
</t>
        </r>
      </text>
    </comment>
    <comment ref="A19" authorId="0" shapeId="0" xr:uid="{5B9FCE35-F7FE-7D48-8B97-6AEB1080A163}">
      <text>
        <r>
          <rPr>
            <sz val="10"/>
            <color rgb="FF000000"/>
            <rFont val="Tahoma"/>
            <family val="2"/>
          </rPr>
          <t>"Upstream" verdikjede (naturgass fra brønn til SMR-anlegg). Og deponering av CO2 i tråd med CCS. Ekskludert fra verdikjeda grunna oppgavens omfang</t>
        </r>
      </text>
    </comment>
    <comment ref="A23" authorId="0" shapeId="0" xr:uid="{6393FEA3-71DE-504D-A329-95398840534C}">
      <text>
        <r>
          <rPr>
            <sz val="10"/>
            <color rgb="FF000000"/>
            <rFont val="Tahoma"/>
            <family val="2"/>
          </rPr>
          <t>(Klell, 2010; Aziz, 2021; Moradi &amp; Groth, 2019)</t>
        </r>
      </text>
    </comment>
    <comment ref="A25" authorId="0" shapeId="0" xr:uid="{569C7494-198F-A545-8B60-FE7F471BD007}">
      <text>
        <r>
          <rPr>
            <sz val="10"/>
            <color rgb="FF000000"/>
            <rFont val="Tahoma"/>
            <family val="2"/>
          </rPr>
          <t xml:space="preserve">(Panepinto et al., 2014). 
Termisk energi, og mekanisk arbeid har betydelig ulik effektivitetsgrad. Les under antenning i applikasjon, resultat. </t>
        </r>
      </text>
    </comment>
    <comment ref="A28" authorId="0" shapeId="0" xr:uid="{B2DC86B4-0267-7948-AE51-C54D1DE7BE41}">
      <text>
        <r>
          <rPr>
            <sz val="10"/>
            <color rgb="FF000000"/>
            <rFont val="Tahoma"/>
            <family val="2"/>
          </rPr>
          <t>(Amos, 1998; Ghafri et al., 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54386EA0-AF5E-2348-87B7-7A352C38E0B0}">
      <text>
        <r>
          <rPr>
            <sz val="12"/>
            <color theme="1"/>
            <rFont val="Calibri"/>
            <family val="2"/>
            <scheme val="minor"/>
          </rPr>
          <t>Ønsket årlig produksjon av H2 i 2030 (DNV, 2019).</t>
        </r>
      </text>
    </comment>
    <comment ref="B5" authorId="0" shapeId="0" xr:uid="{6D9F6947-1239-B547-9010-D7B840E99459}">
      <text>
        <r>
          <rPr>
            <sz val="10"/>
            <color rgb="FF000000"/>
            <rFont val="Tahoma"/>
            <family val="2"/>
          </rPr>
          <t xml:space="preserve">Vi benytter 56% da dette er det som er dokumentert i et fungerende produksjonsanlegg med CCS. 
Vi benytter 90% da dette ønsket fangstrate ved kommersiell SMR produksjon. 
</t>
        </r>
        <r>
          <rPr>
            <sz val="10"/>
            <color rgb="FF000000"/>
            <rFont val="Tahoma"/>
            <family val="2"/>
          </rPr>
          <t xml:space="preserve">
</t>
        </r>
        <r>
          <rPr>
            <sz val="10"/>
            <color rgb="FF000000"/>
            <rFont val="Tahoma"/>
            <family val="2"/>
          </rPr>
          <t>0% er grått hydrogen</t>
        </r>
      </text>
    </comment>
    <comment ref="E15" authorId="0" shapeId="0" xr:uid="{AAA078BB-D78B-5A48-B802-89542AD1E7E7}">
      <text>
        <r>
          <rPr>
            <sz val="10"/>
            <color rgb="FF000000"/>
            <rFont val="Tahoma"/>
            <family val="2"/>
          </rPr>
          <t xml:space="preserve">Nødvendig innsats i form av naturgass for ønsket årlig produksjon av H2 i 2030. </t>
        </r>
      </text>
    </comment>
    <comment ref="E18" authorId="0" shapeId="0" xr:uid="{C7C1B0D6-3F4B-0943-B02F-0EA6F0784662}">
      <text>
        <r>
          <rPr>
            <sz val="10"/>
            <color rgb="FF000000"/>
            <rFont val="Calibri"/>
            <family val="2"/>
          </rPr>
          <t xml:space="preserve">Nødvendig innsats i form av elektrisitet for ønsket årlig produksjon av H2 i 2030. 
</t>
        </r>
      </text>
    </comment>
    <comment ref="B20" authorId="0" shapeId="0" xr:uid="{068651EB-A583-8E41-95CA-2FF2033CA87C}">
      <text>
        <r>
          <rPr>
            <sz val="10"/>
            <color rgb="FF000000"/>
            <rFont val="Tahoma"/>
            <family val="2"/>
          </rPr>
          <t xml:space="preserve">Her vises TWh som ender opp hos sluttkonsument gjennom hele verdikjeden. </t>
        </r>
      </text>
    </comment>
    <comment ref="D20" authorId="0" shapeId="0" xr:uid="{EC722E07-69FD-854D-84B3-89E5EA3691A6}">
      <text>
        <r>
          <rPr>
            <sz val="10"/>
            <color rgb="FF000000"/>
            <rFont val="Calibri"/>
            <family val="2"/>
          </rPr>
          <t xml:space="preserve">Her vises TWh som ender opp hos sluttkonsument gjennom hele verdikjeden. 
</t>
        </r>
      </text>
    </comment>
    <comment ref="B24" authorId="0" shapeId="0" xr:uid="{95F8D571-BB59-794A-8989-7E742DE60689}">
      <text>
        <r>
          <rPr>
            <sz val="10"/>
            <color rgb="FF000000"/>
            <rFont val="Calibri"/>
            <family val="2"/>
            <scheme val="minor"/>
          </rPr>
          <t>For å demonstrere (sammenligne) TonnCO2eq ved H2 produksjon i 2030 sammenligner vi det med utslipp i bilparken</t>
        </r>
        <r>
          <rPr>
            <sz val="10"/>
            <color rgb="FF000000"/>
            <rFont val="Calibri"/>
            <family val="2"/>
            <scheme val="minor"/>
          </rPr>
          <t xml:space="preserve">
</t>
        </r>
      </text>
    </comment>
    <comment ref="C25" authorId="0" shapeId="0" xr:uid="{AE598083-7B22-0D49-A099-42679BCF8FEB}">
      <text>
        <r>
          <rPr>
            <sz val="12"/>
            <color theme="1"/>
            <rFont val="Calibri"/>
            <family val="2"/>
            <scheme val="minor"/>
          </rPr>
          <t xml:space="preserve">(Fedoryshyn, 2017).
</t>
        </r>
      </text>
    </comment>
    <comment ref="C26" authorId="0" shapeId="0" xr:uid="{295F3075-A555-B44A-AE70-53372918A885}">
      <text>
        <r>
          <rPr>
            <sz val="12"/>
            <color theme="1"/>
            <rFont val="Calibri"/>
            <family val="2"/>
            <scheme val="minor"/>
          </rPr>
          <t xml:space="preserve">(SSB - Statistisk Sentralbyrå, 2023a).
</t>
        </r>
      </text>
    </comment>
    <comment ref="B28" authorId="0" shapeId="0" xr:uid="{1512FF06-37EB-944E-8F3E-E9860D5B6683}">
      <text>
        <r>
          <rPr>
            <sz val="10"/>
            <color rgb="FF000000"/>
            <rFont val="Tahoma"/>
            <family val="2"/>
          </rPr>
          <t>Gj. utslipp per bil delt på bestcase utslipp for hver produksjonsmetode
Her ser vi hvor mange biler påfølgende utslipp tilsvarer</t>
        </r>
      </text>
    </comment>
    <comment ref="B33" authorId="0" shapeId="0" xr:uid="{74BFB85F-C8E8-DC4E-A9AD-523D314FA3D4}">
      <text>
        <r>
          <rPr>
            <sz val="10"/>
            <color rgb="FF000000"/>
            <rFont val="Tahoma"/>
            <family val="2"/>
          </rPr>
          <t>Her måler vi utslipper vist i antall biler over, opp mot den totale eksisterende bilparken.</t>
        </r>
      </text>
    </comment>
    <comment ref="C34" authorId="0" shapeId="0" xr:uid="{1821942B-CF5A-A840-8A48-D44C39C2BE11}">
      <text>
        <r>
          <rPr>
            <sz val="12"/>
            <color theme="1"/>
            <rFont val="Calibri"/>
            <family val="2"/>
            <scheme val="minor"/>
          </rPr>
          <t>(SSB - Statistisk Sentralbyrå, 2023b).
Den totale bilparken omfatter alle registrerte kjøretøy i Norge (snøscooter, motorsykkel, kranbil osb.). Vi sammenligner med personbilparken da dette er det største segmentet. 
Samtidig ville omfanget av alle segmentene brakt oss opp på et forskingsnivå langt over det vi her skal levere.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A26BFEA5-3AE8-1E4E-8B2D-4014B30718EA}">
      <text>
        <r>
          <rPr>
            <sz val="10"/>
            <color rgb="FF000000"/>
            <rFont val="Tahoma"/>
            <family val="2"/>
          </rPr>
          <t>Dønnesfjord Vindpark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5" authorId="0" shapeId="0" xr:uid="{170A6CDE-B368-3E4D-B64E-7FF6DAC96881}">
      <text>
        <r>
          <rPr>
            <sz val="10"/>
            <color rgb="FF000000"/>
            <rFont val="Tahoma"/>
            <family val="2"/>
          </rPr>
          <t xml:space="preserve">Det finnes her upstream tap ved boring, opphenting, og distribusjon inn til land. Disse ekskluderes da vi ikke har inkludert lignende upstream tap for fornybar energiproduksjon. 
</t>
        </r>
      </text>
    </comment>
    <comment ref="B7" authorId="0" shapeId="0" xr:uid="{6E4B5EF5-4000-CC4B-B69A-694EED45FBDF}">
      <text>
        <r>
          <rPr>
            <sz val="12"/>
            <color rgb="FF000000"/>
            <rFont val="Calibri"/>
            <family val="2"/>
          </rPr>
          <t xml:space="preserve">(Norskpetroleum, n.d.).
</t>
        </r>
      </text>
    </comment>
    <comment ref="B11" authorId="0" shapeId="0" xr:uid="{95A5895C-8B15-9741-91D6-0BA6DB06B7E4}">
      <text>
        <r>
          <rPr>
            <sz val="10"/>
            <color rgb="FF000000"/>
            <rFont val="Tahoma"/>
            <family val="2"/>
          </rPr>
          <t>H2 produksjon ved SMR med CCS.</t>
        </r>
      </text>
    </comment>
    <comment ref="B15" authorId="0" shapeId="0" xr:uid="{854783FD-7A30-5741-B79E-2E54AF10BE0D}">
      <text>
        <r>
          <rPr>
            <sz val="10"/>
            <color rgb="FF000000"/>
            <rFont val="Tahoma"/>
            <family val="2"/>
          </rPr>
          <t>Lagring krever tilføring av energi. Dette er et ekstratilskudd av energi inn i verdikjeden</t>
        </r>
      </text>
    </comment>
    <comment ref="C17" authorId="0" shapeId="0" xr:uid="{03219D1F-DB81-A046-A7B2-E5FED13B9FD5}">
      <text>
        <r>
          <rPr>
            <b/>
            <sz val="10"/>
            <color rgb="FF000000"/>
            <rFont val="Tahoma"/>
            <family val="2"/>
          </rPr>
          <t xml:space="preserve">(Panepinto et al., 2014). </t>
        </r>
      </text>
    </comment>
    <comment ref="B19" authorId="0" shapeId="0" xr:uid="{C1696BCF-9DA1-6848-BC1D-E6ADDBC5AA95}">
      <text>
        <r>
          <rPr>
            <sz val="10"/>
            <color rgb="FF000000"/>
            <rFont val="Tahoma"/>
            <family val="2"/>
          </rPr>
          <t>Fylleprosessen resulterer i energitap. Dette er direkte tap av H2</t>
        </r>
      </text>
    </comment>
    <comment ref="B23" authorId="0" shapeId="0" xr:uid="{9DFF3855-919F-C84E-BB10-933ADDBC17F2}">
      <text>
        <r>
          <rPr>
            <sz val="10"/>
            <color rgb="FF000000"/>
            <rFont val="Tahoma"/>
            <family val="2"/>
          </rPr>
          <t>Realisert energi = Total H2 etter SMR med CCS, konsumert i brenselcelle, minus energi tapt ved fylling</t>
        </r>
      </text>
    </comment>
    <comment ref="B27" authorId="0" shapeId="0" xr:uid="{A13B5E76-5272-ED4C-B820-D20296CB0F4D}">
      <text>
        <r>
          <rPr>
            <sz val="10"/>
            <color rgb="FF000000"/>
            <rFont val="Tahoma"/>
            <family val="2"/>
          </rPr>
          <t>Energi i LNG som går inn i SMR, pluss ekstra energi som inngår i lagringsprosessen</t>
        </r>
      </text>
    </comment>
  </commentList>
</comments>
</file>

<file path=xl/sharedStrings.xml><?xml version="1.0" encoding="utf-8"?>
<sst xmlns="http://schemas.openxmlformats.org/spreadsheetml/2006/main" count="192" uniqueCount="129">
  <si>
    <t>Lagring</t>
  </si>
  <si>
    <t>Komprimert</t>
  </si>
  <si>
    <t>Fylling</t>
  </si>
  <si>
    <t>Brenselcelle</t>
  </si>
  <si>
    <t>CCS</t>
  </si>
  <si>
    <t xml:space="preserve">Blått </t>
  </si>
  <si>
    <t>Blått hydrogen</t>
  </si>
  <si>
    <t>Flytende +</t>
  </si>
  <si>
    <t>Flytende %</t>
  </si>
  <si>
    <t xml:space="preserve">Flytende - </t>
  </si>
  <si>
    <t>Komprimert +</t>
  </si>
  <si>
    <t>Komprimert %</t>
  </si>
  <si>
    <t>Komprimert -</t>
  </si>
  <si>
    <t>Grønt hydrogen</t>
  </si>
  <si>
    <t>Ekskludert boiloff</t>
  </si>
  <si>
    <t>Grønt</t>
  </si>
  <si>
    <t>+ best case</t>
  </si>
  <si>
    <t xml:space="preserve">% gj. </t>
  </si>
  <si>
    <t>- worst case</t>
  </si>
  <si>
    <t xml:space="preserve">CCS </t>
  </si>
  <si>
    <t>Flytende*</t>
  </si>
  <si>
    <t>*Flytende</t>
  </si>
  <si>
    <t xml:space="preserve">*Flytende </t>
  </si>
  <si>
    <t>Diskusjon rundt feilkilder</t>
  </si>
  <si>
    <t>Verdikjede</t>
  </si>
  <si>
    <t>Type</t>
  </si>
  <si>
    <t>Boiloff***</t>
  </si>
  <si>
    <t>x</t>
  </si>
  <si>
    <t>100 vs 200 vs 350 vs 750 bar? + konsekvens for fylling</t>
  </si>
  <si>
    <t>F +</t>
  </si>
  <si>
    <t>F %</t>
  </si>
  <si>
    <t>F -</t>
  </si>
  <si>
    <t>G +</t>
  </si>
  <si>
    <t>G %</t>
  </si>
  <si>
    <t>G -</t>
  </si>
  <si>
    <t xml:space="preserve">F - </t>
  </si>
  <si>
    <t xml:space="preserve">G - </t>
  </si>
  <si>
    <t xml:space="preserve">Modulering grønn hydrogenproduksjon </t>
  </si>
  <si>
    <t xml:space="preserve">Vindkraftverk </t>
  </si>
  <si>
    <t xml:space="preserve">Dønnesfjord </t>
  </si>
  <si>
    <t xml:space="preserve">6 turbiner </t>
  </si>
  <si>
    <t>Effekt</t>
  </si>
  <si>
    <t xml:space="preserve">MW </t>
  </si>
  <si>
    <t>Årproduksjon</t>
  </si>
  <si>
    <t>GWt</t>
  </si>
  <si>
    <t>+</t>
  </si>
  <si>
    <t>%</t>
  </si>
  <si>
    <t>-</t>
  </si>
  <si>
    <t>kWt</t>
  </si>
  <si>
    <t>Flytende</t>
  </si>
  <si>
    <t>Fylling G</t>
  </si>
  <si>
    <t>Fylling F</t>
  </si>
  <si>
    <t>Lagring G</t>
  </si>
  <si>
    <t>Lagring F</t>
  </si>
  <si>
    <t>Konsum F</t>
  </si>
  <si>
    <t>Konsum G</t>
  </si>
  <si>
    <t xml:space="preserve">Fangstrate </t>
  </si>
  <si>
    <t xml:space="preserve">tonn </t>
  </si>
  <si>
    <t xml:space="preserve">kg </t>
  </si>
  <si>
    <t>kg CO2eq</t>
  </si>
  <si>
    <t xml:space="preserve">biler </t>
  </si>
  <si>
    <t xml:space="preserve">Etter SMR </t>
  </si>
  <si>
    <t>Diselbil CO2 utslipp</t>
  </si>
  <si>
    <t>kg CO2/km</t>
  </si>
  <si>
    <t>Gj. Kjørelengde personbil i 2022</t>
  </si>
  <si>
    <t xml:space="preserve">km </t>
  </si>
  <si>
    <t xml:space="preserve">Gj. Utslipp diselbil </t>
  </si>
  <si>
    <t>kg CO2</t>
  </si>
  <si>
    <t xml:space="preserve">Eff % F </t>
  </si>
  <si>
    <t>Eff % G</t>
  </si>
  <si>
    <t>Hydrogenproduksjon</t>
  </si>
  <si>
    <t>** Kan ta med termisk arbeid (direkte antenning i industri)</t>
  </si>
  <si>
    <t>** Kan ta med mekanisk arbeid (direkte antenning i turbin)</t>
  </si>
  <si>
    <t>kg CO2eq/kgH2</t>
  </si>
  <si>
    <t>Best case</t>
  </si>
  <si>
    <t>Worst case</t>
  </si>
  <si>
    <t>Scenario</t>
  </si>
  <si>
    <t>Utslipp ved produksjon av blått og grått hydrogen</t>
  </si>
  <si>
    <t>Tonn CO2eq</t>
  </si>
  <si>
    <t>Estimert årlig produksjon 2030</t>
  </si>
  <si>
    <t>SMR</t>
  </si>
  <si>
    <t>Elektrolyse</t>
  </si>
  <si>
    <t xml:space="preserve">* Flytende har uavklart energitap. Mange usikre faktorer. </t>
  </si>
  <si>
    <t>Gass</t>
  </si>
  <si>
    <t>tap</t>
  </si>
  <si>
    <t xml:space="preserve">Utslipp i bilparken </t>
  </si>
  <si>
    <t>Total energilagring i hydrogen per år 2030 Blå H2</t>
  </si>
  <si>
    <t>Total energilagring i hydrogen per år 2030 Grønn H2</t>
  </si>
  <si>
    <t xml:space="preserve">Fangstrate 56% </t>
  </si>
  <si>
    <t>Fangstrate 90%</t>
  </si>
  <si>
    <t>Fangstrate 0%</t>
  </si>
  <si>
    <t>Total utslipp målt i biler for hver produksjonsmetode</t>
  </si>
  <si>
    <t>Sammenligning med eksisterende personbilpark</t>
  </si>
  <si>
    <t>Antall personbiler Norge</t>
  </si>
  <si>
    <t>Andel av eksisterende personbilpark</t>
  </si>
  <si>
    <t>***Boil-off eksludert frå kalkyle då det belager seg på tid.</t>
  </si>
  <si>
    <t xml:space="preserve">Innsatsfaktorer </t>
  </si>
  <si>
    <t>- Transport av H2 til bruker</t>
  </si>
  <si>
    <t>- Produksjon og distribusjon av strøm til elektrolyse (Effektivitetstap)</t>
  </si>
  <si>
    <t>Transport</t>
  </si>
  <si>
    <t xml:space="preserve">- Håndtering av CO2 - transport og deponering </t>
  </si>
  <si>
    <t>- Henting, prosessering og distribusjon av naturgass til SMR (Effektivitetstap)</t>
  </si>
  <si>
    <t>Konsum</t>
  </si>
  <si>
    <t>**Antenning</t>
  </si>
  <si>
    <t>- Hvor langt er et tau?</t>
  </si>
  <si>
    <t xml:space="preserve">Årlig produksjon LNG Melkøya (Hammerfest LNG - supplert fra Snøhvitfeltet) </t>
  </si>
  <si>
    <t>6,5 mrd kubikkmeter</t>
  </si>
  <si>
    <t xml:space="preserve">Energiinnhold NG </t>
  </si>
  <si>
    <t xml:space="preserve">Upstream tap </t>
  </si>
  <si>
    <t xml:space="preserve">Komprimert </t>
  </si>
  <si>
    <t xml:space="preserve">Energi tapt ved fylling </t>
  </si>
  <si>
    <t xml:space="preserve">Flytende </t>
  </si>
  <si>
    <t>Ekstra energi tilført ved lagring</t>
  </si>
  <si>
    <t xml:space="preserve">Energi realisert ved konsum </t>
  </si>
  <si>
    <t xml:space="preserve">Total energi input </t>
  </si>
  <si>
    <t xml:space="preserve">Differanse mellom input og output (totalt energitap) </t>
  </si>
  <si>
    <t xml:space="preserve">Omregning til energipotensial </t>
  </si>
  <si>
    <t xml:space="preserve">Med CCS </t>
  </si>
  <si>
    <t>Energi i produsert H2</t>
  </si>
  <si>
    <t>tilført energi</t>
  </si>
  <si>
    <t>Årlig energi TWt</t>
  </si>
  <si>
    <t>Energikonsum i produksjon TWt</t>
  </si>
  <si>
    <t>Energi per kg H2 (kWt)</t>
  </si>
  <si>
    <t>Årlig energi kWt</t>
  </si>
  <si>
    <t>Energi hos konsument blå H2 TWt</t>
  </si>
  <si>
    <t>Energi hos konsument grønn H2 TWt</t>
  </si>
  <si>
    <t xml:space="preserve">kWt/kg </t>
  </si>
  <si>
    <t>TWt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</si>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</sst>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
    <numFmt numFmtId="165" formatCode="0.000\ %"/>
    <numFmt numFmtId="166" formatCode="_(* #,##0_);_(* \(#,##0\);_(* &quot;-&quot;??_);_(@_)"/>
    <numFmt numFmtId="167" formatCode="_(* #,##0_);_(* \(#,##0\);_(* &quot;-&quot;?_);_(@_)"/>
    <numFmt numFmtId="168" formatCode="_(* #,##0.0_);_(* \(#,##0.0\);_(* &quot;-&quot;??_);_(@_)"/>
    <numFmt numFmtId="169" formatCode="0.0"/>
  </numFmts>
  <fonts count="10" x14ac:knownFonts="1">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sz val="10"/>
      <color rgb="FF000000"/>
      <name val="Tahoma"/>
      <family val="2"/>
    </font>
    <font>
      <sz val="10"/>
      <color rgb="FF000000"/>
      <name val="Tahoma"/>
      <family val="2"/>
    </font>
    <font>
      <sz val="10"/>
      <color rgb="FF000000"/>
      <name val="Calibri"/>
      <family val="2"/>
    </font>
    <font>
      <sz val="10"/>
      <color rgb="FF000000"/>
      <name val="Calibri"/>
      <family val="2"/>
      <scheme val="minor"/>
    </font>
    <font>
      <sz val="12"/>
      <color theme="1"/>
      <name val="Times New Roman"/>
      <family val="1"/>
    </font>
    <font>
      <sz val="12"/>
      <color rgb="FF000000"/>
      <name val="Calibri"/>
      <family val="2"/>
    </font>
  </fonts>
  <fills count="16">
    <fill>
      <patternFill patternType="none"/>
    </fill>
    <fill>
      <patternFill patternType="gray125"/>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72">
    <xf numFmtId="0" fontId="0" fillId="0" borderId="0" xfId="0"/>
    <xf numFmtId="0" fontId="0" fillId="0" borderId="1" xfId="0" applyBorder="1"/>
    <xf numFmtId="0" fontId="0" fillId="0" borderId="4" xfId="0" applyBorder="1"/>
    <xf numFmtId="0" fontId="0" fillId="0" borderId="5" xfId="0" applyBorder="1"/>
    <xf numFmtId="0" fontId="0" fillId="0" borderId="7" xfId="0" applyBorder="1"/>
    <xf numFmtId="0" fontId="0" fillId="0" borderId="6" xfId="0" applyBorder="1"/>
    <xf numFmtId="0" fontId="0" fillId="0" borderId="9" xfId="0" applyBorder="1"/>
    <xf numFmtId="9" fontId="0" fillId="2" borderId="14" xfId="1" applyFont="1" applyFill="1" applyBorder="1"/>
    <xf numFmtId="9" fontId="0" fillId="4" borderId="0" xfId="1" applyFont="1" applyFill="1" applyBorder="1"/>
    <xf numFmtId="9" fontId="0" fillId="3" borderId="0" xfId="1" applyFont="1" applyFill="1" applyBorder="1"/>
    <xf numFmtId="9" fontId="0" fillId="6" borderId="0" xfId="1" applyFont="1" applyFill="1" applyBorder="1"/>
    <xf numFmtId="0" fontId="0" fillId="0" borderId="8" xfId="0" applyBorder="1"/>
    <xf numFmtId="0" fontId="0" fillId="8" borderId="4" xfId="0" applyFill="1" applyBorder="1"/>
    <xf numFmtId="0" fontId="0" fillId="8" borderId="12" xfId="0" applyFill="1" applyBorder="1"/>
    <xf numFmtId="0" fontId="0" fillId="8" borderId="5" xfId="0" applyFill="1" applyBorder="1"/>
    <xf numFmtId="0" fontId="0" fillId="5" borderId="7" xfId="0" applyFill="1" applyBorder="1"/>
    <xf numFmtId="0" fontId="0" fillId="5" borderId="9" xfId="0" applyFill="1" applyBorder="1"/>
    <xf numFmtId="165" fontId="0" fillId="5" borderId="10" xfId="0" applyNumberFormat="1" applyFill="1" applyBorder="1"/>
    <xf numFmtId="0" fontId="0" fillId="5" borderId="11" xfId="0" applyFill="1" applyBorder="1"/>
    <xf numFmtId="0" fontId="0" fillId="5" borderId="12" xfId="0" applyFill="1" applyBorder="1"/>
    <xf numFmtId="165" fontId="0" fillId="8" borderId="11" xfId="0" applyNumberFormat="1" applyFill="1" applyBorder="1"/>
    <xf numFmtId="0" fontId="0" fillId="8" borderId="11" xfId="0" applyFill="1" applyBorder="1"/>
    <xf numFmtId="0" fontId="3" fillId="7" borderId="7" xfId="0" applyFont="1" applyFill="1" applyBorder="1"/>
    <xf numFmtId="0" fontId="3" fillId="8" borderId="7" xfId="0" applyFont="1" applyFill="1" applyBorder="1"/>
    <xf numFmtId="0" fontId="3" fillId="8" borderId="9" xfId="0" applyFont="1" applyFill="1" applyBorder="1"/>
    <xf numFmtId="0" fontId="3" fillId="5" borderId="9" xfId="0" applyFont="1" applyFill="1" applyBorder="1"/>
    <xf numFmtId="0" fontId="0" fillId="8" borderId="2" xfId="0" applyFill="1" applyBorder="1"/>
    <xf numFmtId="9" fontId="0" fillId="9" borderId="0" xfId="1" applyFont="1" applyFill="1" applyBorder="1"/>
    <xf numFmtId="0" fontId="0" fillId="9" borderId="6" xfId="0" applyFill="1" applyBorder="1"/>
    <xf numFmtId="0" fontId="0" fillId="9" borderId="8" xfId="0" applyFill="1" applyBorder="1"/>
    <xf numFmtId="0" fontId="0" fillId="9" borderId="4" xfId="0" quotePrefix="1" applyFill="1" applyBorder="1"/>
    <xf numFmtId="0" fontId="0" fillId="9" borderId="5" xfId="0" quotePrefix="1" applyFill="1" applyBorder="1"/>
    <xf numFmtId="0" fontId="0" fillId="2" borderId="13" xfId="0" applyFill="1" applyBorder="1"/>
    <xf numFmtId="9" fontId="0" fillId="2" borderId="15" xfId="1" applyFont="1" applyFill="1" applyBorder="1"/>
    <xf numFmtId="0" fontId="0" fillId="4" borderId="6" xfId="0" applyFill="1" applyBorder="1"/>
    <xf numFmtId="9" fontId="0" fillId="4" borderId="7" xfId="1" applyFont="1" applyFill="1" applyBorder="1"/>
    <xf numFmtId="0" fontId="0" fillId="3" borderId="6" xfId="0" applyFill="1" applyBorder="1"/>
    <xf numFmtId="9" fontId="0" fillId="3" borderId="7" xfId="1" applyFont="1" applyFill="1" applyBorder="1"/>
    <xf numFmtId="9" fontId="0" fillId="9" borderId="7" xfId="1" applyFont="1" applyFill="1" applyBorder="1"/>
    <xf numFmtId="0" fontId="0" fillId="7" borderId="6" xfId="0" applyFill="1" applyBorder="1"/>
    <xf numFmtId="0" fontId="0" fillId="6" borderId="6" xfId="0" applyFill="1" applyBorder="1"/>
    <xf numFmtId="9" fontId="0" fillId="6" borderId="7" xfId="1" applyFont="1" applyFill="1" applyBorder="1"/>
    <xf numFmtId="0" fontId="0" fillId="9" borderId="2" xfId="0" applyFill="1" applyBorder="1"/>
    <xf numFmtId="0" fontId="0" fillId="9" borderId="10" xfId="0" applyFill="1" applyBorder="1"/>
    <xf numFmtId="164" fontId="0" fillId="7" borderId="7" xfId="1" applyNumberFormat="1" applyFont="1" applyFill="1" applyBorder="1"/>
    <xf numFmtId="0" fontId="2" fillId="0" borderId="3" xfId="0" applyFont="1" applyBorder="1"/>
    <xf numFmtId="0" fontId="3" fillId="0" borderId="0" xfId="0" quotePrefix="1" applyFont="1"/>
    <xf numFmtId="164" fontId="0" fillId="10" borderId="1" xfId="1" applyNumberFormat="1" applyFont="1" applyFill="1" applyBorder="1"/>
    <xf numFmtId="0" fontId="0" fillId="10" borderId="8" xfId="0" applyFill="1" applyBorder="1"/>
    <xf numFmtId="164" fontId="0" fillId="10" borderId="9" xfId="1" applyNumberFormat="1" applyFont="1" applyFill="1" applyBorder="1"/>
    <xf numFmtId="9" fontId="0" fillId="7" borderId="0" xfId="1" applyFont="1" applyFill="1" applyBorder="1"/>
    <xf numFmtId="0" fontId="3" fillId="9" borderId="3" xfId="0" applyFont="1" applyFill="1" applyBorder="1"/>
    <xf numFmtId="0" fontId="3" fillId="9" borderId="4" xfId="0" applyFont="1" applyFill="1" applyBorder="1"/>
    <xf numFmtId="0" fontId="3" fillId="9" borderId="4" xfId="0" quotePrefix="1" applyFont="1" applyFill="1" applyBorder="1"/>
    <xf numFmtId="0" fontId="3" fillId="9" borderId="6" xfId="0" applyFont="1" applyFill="1" applyBorder="1"/>
    <xf numFmtId="9" fontId="1" fillId="9" borderId="0" xfId="1" applyFont="1" applyFill="1" applyBorder="1"/>
    <xf numFmtId="9" fontId="1" fillId="9" borderId="7" xfId="1" applyFont="1" applyFill="1" applyBorder="1"/>
    <xf numFmtId="10" fontId="0" fillId="0" borderId="0" xfId="1" applyNumberFormat="1" applyFont="1"/>
    <xf numFmtId="166" fontId="0" fillId="0" borderId="0" xfId="2" applyNumberFormat="1" applyFont="1"/>
    <xf numFmtId="166" fontId="0" fillId="0" borderId="0" xfId="0" applyNumberFormat="1"/>
    <xf numFmtId="9" fontId="0" fillId="0" borderId="0" xfId="0" applyNumberFormat="1"/>
    <xf numFmtId="43" fontId="0" fillId="0" borderId="0" xfId="0" applyNumberFormat="1"/>
    <xf numFmtId="2" fontId="0" fillId="0" borderId="0" xfId="0" applyNumberFormat="1"/>
    <xf numFmtId="166" fontId="0" fillId="0" borderId="0" xfId="2" applyNumberFormat="1" applyFont="1" applyBorder="1"/>
    <xf numFmtId="166" fontId="2" fillId="0" borderId="0" xfId="0" applyNumberFormat="1" applyFont="1"/>
    <xf numFmtId="166" fontId="3" fillId="0" borderId="0" xfId="0" applyNumberFormat="1" applyFont="1"/>
    <xf numFmtId="167" fontId="3" fillId="0" borderId="0" xfId="0" applyNumberFormat="1" applyFont="1"/>
    <xf numFmtId="167" fontId="3" fillId="0" borderId="1" xfId="0" applyNumberFormat="1" applyFont="1" applyBorder="1"/>
    <xf numFmtId="0" fontId="0" fillId="0" borderId="13" xfId="0" applyBorder="1"/>
    <xf numFmtId="0" fontId="0" fillId="0" borderId="14" xfId="0" applyBorder="1"/>
    <xf numFmtId="0" fontId="0" fillId="0" borderId="15" xfId="0" applyBorder="1"/>
    <xf numFmtId="166" fontId="2" fillId="5" borderId="7" xfId="0" applyNumberFormat="1" applyFont="1" applyFill="1" applyBorder="1"/>
    <xf numFmtId="166" fontId="3" fillId="5" borderId="7" xfId="0" applyNumberFormat="1" applyFont="1" applyFill="1" applyBorder="1"/>
    <xf numFmtId="167" fontId="3" fillId="5" borderId="7" xfId="0" applyNumberFormat="1" applyFont="1" applyFill="1" applyBorder="1"/>
    <xf numFmtId="167" fontId="3" fillId="5" borderId="9" xfId="0" applyNumberFormat="1" applyFont="1" applyFill="1" applyBorder="1"/>
    <xf numFmtId="166" fontId="0" fillId="8" borderId="7" xfId="0" applyNumberFormat="1" applyFill="1" applyBorder="1"/>
    <xf numFmtId="166" fontId="0" fillId="13" borderId="7" xfId="0" applyNumberFormat="1" applyFill="1" applyBorder="1"/>
    <xf numFmtId="166" fontId="0" fillId="11" borderId="7" xfId="0" applyNumberFormat="1" applyFill="1" applyBorder="1"/>
    <xf numFmtId="166" fontId="0" fillId="12" borderId="9" xfId="0" applyNumberFormat="1" applyFill="1" applyBorder="1"/>
    <xf numFmtId="166" fontId="0" fillId="4" borderId="9" xfId="0" applyNumberFormat="1" applyFill="1" applyBorder="1"/>
    <xf numFmtId="166" fontId="0" fillId="6" borderId="9" xfId="0" applyNumberFormat="1" applyFill="1" applyBorder="1"/>
    <xf numFmtId="0" fontId="0" fillId="8" borderId="10" xfId="0" applyFill="1" applyBorder="1"/>
    <xf numFmtId="0" fontId="0" fillId="4" borderId="12" xfId="0" applyFill="1" applyBorder="1"/>
    <xf numFmtId="0" fontId="0" fillId="13" borderId="11" xfId="0" applyFill="1" applyBorder="1"/>
    <xf numFmtId="0" fontId="0" fillId="6" borderId="12" xfId="0" applyFill="1" applyBorder="1"/>
    <xf numFmtId="0" fontId="0" fillId="11" borderId="11" xfId="0" applyFill="1" applyBorder="1"/>
    <xf numFmtId="0" fontId="0" fillId="12" borderId="12" xfId="0" applyFill="1" applyBorder="1"/>
    <xf numFmtId="0" fontId="0" fillId="11" borderId="7" xfId="0" applyFill="1" applyBorder="1"/>
    <xf numFmtId="0" fontId="0" fillId="12" borderId="9" xfId="0" applyFill="1" applyBorder="1"/>
    <xf numFmtId="166" fontId="0" fillId="8" borderId="10" xfId="2" applyNumberFormat="1" applyFont="1" applyFill="1" applyBorder="1"/>
    <xf numFmtId="166" fontId="0" fillId="4" borderId="12" xfId="2" applyNumberFormat="1" applyFont="1" applyFill="1" applyBorder="1"/>
    <xf numFmtId="166" fontId="0" fillId="13" borderId="11" xfId="2" applyNumberFormat="1" applyFont="1" applyFill="1" applyBorder="1"/>
    <xf numFmtId="166" fontId="0" fillId="6" borderId="12" xfId="2" applyNumberFormat="1" applyFont="1" applyFill="1" applyBorder="1"/>
    <xf numFmtId="166" fontId="0" fillId="11" borderId="11" xfId="2" applyNumberFormat="1" applyFont="1" applyFill="1" applyBorder="1"/>
    <xf numFmtId="166" fontId="0" fillId="12" borderId="12" xfId="2" applyNumberFormat="1" applyFont="1" applyFill="1" applyBorder="1"/>
    <xf numFmtId="9" fontId="0" fillId="8" borderId="10" xfId="0" applyNumberFormat="1" applyFill="1" applyBorder="1"/>
    <xf numFmtId="9" fontId="0" fillId="4" borderId="12" xfId="0" applyNumberFormat="1" applyFill="1" applyBorder="1"/>
    <xf numFmtId="9" fontId="0" fillId="13" borderId="11" xfId="0" applyNumberFormat="1" applyFill="1" applyBorder="1"/>
    <xf numFmtId="9" fontId="0" fillId="6" borderId="12" xfId="0" applyNumberFormat="1" applyFill="1" applyBorder="1"/>
    <xf numFmtId="9" fontId="0" fillId="11" borderId="11" xfId="0" applyNumberFormat="1" applyFill="1" applyBorder="1"/>
    <xf numFmtId="9" fontId="0" fillId="12" borderId="12" xfId="0" applyNumberFormat="1" applyFill="1" applyBorder="1"/>
    <xf numFmtId="166" fontId="0" fillId="0" borderId="14" xfId="2" applyNumberFormat="1" applyFont="1" applyBorder="1"/>
    <xf numFmtId="9" fontId="0" fillId="0" borderId="15" xfId="0" applyNumberFormat="1" applyBorder="1"/>
    <xf numFmtId="166" fontId="0" fillId="0" borderId="1" xfId="2" applyNumberFormat="1" applyFont="1" applyBorder="1"/>
    <xf numFmtId="0" fontId="3" fillId="0" borderId="1" xfId="0" quotePrefix="1" applyFont="1" applyBorder="1"/>
    <xf numFmtId="0" fontId="0" fillId="14" borderId="2" xfId="0" applyFill="1" applyBorder="1"/>
    <xf numFmtId="0" fontId="0" fillId="14" borderId="5" xfId="0" applyFill="1" applyBorder="1"/>
    <xf numFmtId="0" fontId="0" fillId="4" borderId="2" xfId="0" applyFill="1" applyBorder="1"/>
    <xf numFmtId="0" fontId="0" fillId="5" borderId="2" xfId="0" applyFill="1" applyBorder="1"/>
    <xf numFmtId="0" fontId="0" fillId="15" borderId="5" xfId="0" applyFill="1" applyBorder="1"/>
    <xf numFmtId="0" fontId="0" fillId="9" borderId="12" xfId="0" applyFill="1" applyBorder="1"/>
    <xf numFmtId="166" fontId="0" fillId="9" borderId="12" xfId="0" applyNumberFormat="1" applyFill="1" applyBorder="1"/>
    <xf numFmtId="43" fontId="0" fillId="9" borderId="12" xfId="0" applyNumberFormat="1" applyFill="1" applyBorder="1"/>
    <xf numFmtId="0" fontId="0" fillId="14" borderId="3" xfId="0" applyFill="1" applyBorder="1"/>
    <xf numFmtId="0" fontId="0" fillId="14" borderId="4" xfId="0" applyFill="1" applyBorder="1"/>
    <xf numFmtId="0" fontId="0" fillId="14" borderId="9" xfId="0" applyFill="1" applyBorder="1"/>
    <xf numFmtId="0" fontId="0" fillId="9" borderId="9" xfId="0" applyFill="1" applyBorder="1"/>
    <xf numFmtId="0" fontId="0" fillId="14" borderId="10" xfId="0" applyFill="1" applyBorder="1"/>
    <xf numFmtId="0" fontId="0" fillId="9" borderId="7" xfId="0" applyFill="1" applyBorder="1"/>
    <xf numFmtId="0" fontId="0" fillId="8" borderId="7" xfId="0" applyFill="1" applyBorder="1"/>
    <xf numFmtId="0" fontId="0" fillId="4" borderId="7" xfId="0" applyFill="1" applyBorder="1"/>
    <xf numFmtId="0" fontId="0" fillId="11" borderId="9" xfId="0" applyFill="1" applyBorder="1"/>
    <xf numFmtId="0" fontId="0" fillId="14" borderId="11" xfId="0" applyFill="1" applyBorder="1"/>
    <xf numFmtId="0" fontId="0" fillId="14" borderId="12" xfId="0" applyFill="1" applyBorder="1"/>
    <xf numFmtId="9" fontId="0" fillId="4" borderId="11" xfId="0" applyNumberFormat="1" applyFill="1" applyBorder="1"/>
    <xf numFmtId="0" fontId="0" fillId="11" borderId="12" xfId="0" applyFill="1" applyBorder="1"/>
    <xf numFmtId="166" fontId="0" fillId="8" borderId="10" xfId="0" applyNumberFormat="1" applyFill="1" applyBorder="1"/>
    <xf numFmtId="166" fontId="0" fillId="4" borderId="11" xfId="0" applyNumberFormat="1" applyFill="1" applyBorder="1"/>
    <xf numFmtId="166" fontId="0" fillId="11" borderId="12" xfId="0" applyNumberFormat="1" applyFill="1" applyBorder="1"/>
    <xf numFmtId="0" fontId="0" fillId="9" borderId="11" xfId="0" applyFill="1" applyBorder="1"/>
    <xf numFmtId="3" fontId="0" fillId="14" borderId="1" xfId="0" applyNumberFormat="1" applyFill="1" applyBorder="1"/>
    <xf numFmtId="164" fontId="0" fillId="0" borderId="0" xfId="1" applyNumberFormat="1" applyFont="1"/>
    <xf numFmtId="169" fontId="0" fillId="0" borderId="0" xfId="0" applyNumberFormat="1"/>
    <xf numFmtId="0" fontId="2" fillId="0" borderId="0" xfId="0" applyFont="1"/>
    <xf numFmtId="169" fontId="2" fillId="0" borderId="0" xfId="0" applyNumberFormat="1" applyFont="1"/>
    <xf numFmtId="169" fontId="0" fillId="0" borderId="0" xfId="2" applyNumberFormat="1" applyFont="1"/>
    <xf numFmtId="164" fontId="0" fillId="0" borderId="14" xfId="1" applyNumberFormat="1" applyFont="1" applyBorder="1"/>
    <xf numFmtId="164" fontId="0" fillId="5" borderId="15" xfId="1" applyNumberFormat="1" applyFont="1" applyFill="1" applyBorder="1"/>
    <xf numFmtId="164" fontId="0" fillId="0" borderId="1" xfId="1" applyNumberFormat="1" applyFont="1" applyBorder="1"/>
    <xf numFmtId="164" fontId="0" fillId="5" borderId="9" xfId="1" applyNumberFormat="1" applyFont="1" applyFill="1" applyBorder="1"/>
    <xf numFmtId="169" fontId="0" fillId="8" borderId="12" xfId="0" applyNumberFormat="1" applyFill="1" applyBorder="1"/>
    <xf numFmtId="169" fontId="0" fillId="4" borderId="12" xfId="0" applyNumberFormat="1" applyFill="1" applyBorder="1"/>
    <xf numFmtId="169" fontId="0" fillId="5" borderId="12" xfId="0" applyNumberFormat="1" applyFill="1" applyBorder="1"/>
    <xf numFmtId="169" fontId="0" fillId="15" borderId="9" xfId="0" applyNumberFormat="1" applyFill="1" applyBorder="1"/>
    <xf numFmtId="169" fontId="0" fillId="9" borderId="9" xfId="0" applyNumberFormat="1" applyFill="1" applyBorder="1"/>
    <xf numFmtId="169" fontId="0" fillId="9" borderId="12" xfId="0" applyNumberFormat="1" applyFill="1" applyBorder="1"/>
    <xf numFmtId="169" fontId="0" fillId="8" borderId="15" xfId="0" applyNumberFormat="1" applyFill="1" applyBorder="1"/>
    <xf numFmtId="169" fontId="0" fillId="4" borderId="9" xfId="0" applyNumberFormat="1" applyFill="1" applyBorder="1"/>
    <xf numFmtId="169" fontId="0" fillId="13" borderId="7" xfId="0" applyNumberFormat="1" applyFill="1" applyBorder="1"/>
    <xf numFmtId="169" fontId="0" fillId="6" borderId="9" xfId="0" applyNumberFormat="1" applyFill="1" applyBorder="1"/>
    <xf numFmtId="168" fontId="0" fillId="8" borderId="0" xfId="0" applyNumberFormat="1" applyFill="1"/>
    <xf numFmtId="168" fontId="0" fillId="4" borderId="0" xfId="0" applyNumberFormat="1" applyFill="1"/>
    <xf numFmtId="168" fontId="0" fillId="11" borderId="1" xfId="0" applyNumberFormat="1" applyFill="1" applyBorder="1"/>
    <xf numFmtId="164" fontId="3" fillId="9" borderId="15" xfId="1" applyNumberFormat="1" applyFont="1" applyFill="1" applyBorder="1"/>
    <xf numFmtId="164" fontId="3" fillId="9" borderId="7" xfId="1" applyNumberFormat="1" applyFont="1" applyFill="1" applyBorder="1"/>
    <xf numFmtId="164" fontId="3" fillId="9" borderId="9" xfId="1" applyNumberFormat="1" applyFont="1" applyFill="1" applyBorder="1"/>
    <xf numFmtId="164" fontId="2" fillId="8" borderId="0" xfId="0" applyNumberFormat="1" applyFont="1" applyFill="1"/>
    <xf numFmtId="164" fontId="2" fillId="8" borderId="0" xfId="1" applyNumberFormat="1" applyFont="1" applyFill="1" applyBorder="1"/>
    <xf numFmtId="164" fontId="2" fillId="8" borderId="1" xfId="0" applyNumberFormat="1" applyFont="1" applyFill="1" applyBorder="1"/>
    <xf numFmtId="164" fontId="2" fillId="5" borderId="1" xfId="0" applyNumberFormat="1" applyFont="1" applyFill="1" applyBorder="1"/>
    <xf numFmtId="164" fontId="2" fillId="5" borderId="0" xfId="0" applyNumberFormat="1" applyFont="1" applyFill="1"/>
    <xf numFmtId="164" fontId="2" fillId="5" borderId="0" xfId="1" applyNumberFormat="1" applyFont="1" applyFill="1" applyBorder="1"/>
    <xf numFmtId="0" fontId="0" fillId="7" borderId="3" xfId="0" applyFill="1" applyBorder="1" applyAlignment="1">
      <alignment horizontal="center"/>
    </xf>
    <xf numFmtId="0" fontId="0" fillId="7" borderId="4" xfId="0" applyFill="1" applyBorder="1" applyAlignment="1">
      <alignment horizontal="center"/>
    </xf>
    <xf numFmtId="0" fontId="0" fillId="7" borderId="5" xfId="0" applyFill="1" applyBorder="1" applyAlignment="1">
      <alignment horizontal="center"/>
    </xf>
    <xf numFmtId="0" fontId="0" fillId="7" borderId="8" xfId="0" applyFill="1" applyBorder="1" applyAlignment="1">
      <alignment horizontal="center"/>
    </xf>
    <xf numFmtId="0" fontId="0" fillId="7" borderId="1" xfId="0" applyFill="1" applyBorder="1" applyAlignment="1">
      <alignment horizontal="center"/>
    </xf>
    <xf numFmtId="0" fontId="0" fillId="7" borderId="9" xfId="0" applyFill="1" applyBorder="1" applyAlignment="1">
      <alignment horizontal="center"/>
    </xf>
    <xf numFmtId="0" fontId="8" fillId="0" borderId="0" xfId="0" applyFont="1"/>
    <xf numFmtId="0" fontId="0" fillId="9" borderId="0" xfId="0" applyFill="1"/>
    <xf numFmtId="164" fontId="0" fillId="9" borderId="0" xfId="0" applyNumberFormat="1" applyFill="1"/>
    <xf numFmtId="164" fontId="0" fillId="9" borderId="0" xfId="1" applyNumberFormat="1" applyFont="1" applyFill="1"/>
  </cellXfs>
  <cellStyles count="3">
    <cellStyle name="Komma" xfId="2" builtinId="3"/>
    <cellStyle name="Normal" xfId="0" builtinId="0"/>
    <cellStyle name="Pros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b-NO"/>
              <a:t>Effektivitetsgrad til verdikjedene</a:t>
            </a:r>
          </a:p>
        </c:rich>
      </c:tx>
      <c:overlay val="0"/>
      <c:spPr>
        <a:noFill/>
        <a:ln>
          <a:noFill/>
        </a:ln>
        <a:effectLst/>
      </c:spPr>
    </c:title>
    <c:autoTitleDeleted val="0"/>
    <c:plotArea>
      <c:layout/>
      <c:barChart>
        <c:barDir val="col"/>
        <c:grouping val="clustered"/>
        <c:varyColors val="1"/>
        <c:ser>
          <c:idx val="0"/>
          <c:order val="0"/>
          <c:invertIfNegative val="0"/>
          <c:dPt>
            <c:idx val="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6694-1E4F-94A9-BF80A931DA77}"/>
              </c:ext>
            </c:extLst>
          </c:dPt>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2-6694-1E4F-94A9-BF80A931DA77}"/>
              </c:ext>
            </c:extLst>
          </c:dPt>
          <c:dPt>
            <c:idx val="2"/>
            <c:invertIfNegative val="0"/>
            <c:bubble3D val="0"/>
            <c:spPr>
              <a:solidFill>
                <a:schemeClr val="accent1">
                  <a:lumMod val="60000"/>
                  <a:lumOff val="40000"/>
                </a:schemeClr>
              </a:solidFill>
            </c:spPr>
            <c:extLst>
              <c:ext xmlns:c16="http://schemas.microsoft.com/office/drawing/2014/chart" uri="{C3380CC4-5D6E-409C-BE32-E72D297353CC}">
                <c16:uniqueId val="{00000003-6694-1E4F-94A9-BF80A931DA77}"/>
              </c:ext>
            </c:extLst>
          </c:dPt>
          <c:dPt>
            <c:idx val="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6694-1E4F-94A9-BF80A931DA77}"/>
              </c:ext>
            </c:extLst>
          </c:dPt>
          <c:dPt>
            <c:idx val="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6-6694-1E4F-94A9-BF80A931DA77}"/>
              </c:ext>
            </c:extLst>
          </c:dPt>
          <c:dPt>
            <c:idx val="6"/>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7-6694-1E4F-94A9-BF80A931DA77}"/>
              </c:ext>
            </c:extLst>
          </c:dPt>
          <c:dPt>
            <c:idx val="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9-6694-1E4F-94A9-BF80A931DA77}"/>
              </c:ext>
            </c:extLst>
          </c:dPt>
          <c:dPt>
            <c:idx val="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A-6694-1E4F-94A9-BF80A931DA77}"/>
              </c:ext>
            </c:extLst>
          </c:dPt>
          <c:dPt>
            <c:idx val="1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B-6694-1E4F-94A9-BF80A931DA77}"/>
              </c:ext>
            </c:extLst>
          </c:dPt>
          <c:dPt>
            <c:idx val="11"/>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C-6694-1E4F-94A9-BF80A931DA77}"/>
              </c:ext>
            </c:extLst>
          </c:dPt>
          <c:dPt>
            <c:idx val="1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D-6694-1E4F-94A9-BF80A931DA77}"/>
              </c:ext>
            </c:extLst>
          </c:dPt>
          <c:dPt>
            <c:idx val="13"/>
            <c:invertIfNegative val="0"/>
            <c:bubble3D val="0"/>
            <c:spPr>
              <a:solidFill>
                <a:schemeClr val="accent6">
                  <a:lumMod val="40000"/>
                  <a:lumOff val="60000"/>
                </a:schemeClr>
              </a:solidFill>
            </c:spPr>
            <c:extLst>
              <c:ext xmlns:c16="http://schemas.microsoft.com/office/drawing/2014/chart" uri="{C3380CC4-5D6E-409C-BE32-E72D297353CC}">
                <c16:uniqueId val="{0000000E-6694-1E4F-94A9-BF80A931DA77}"/>
              </c:ext>
            </c:extLst>
          </c:dPt>
          <c:dPt>
            <c:idx val="14"/>
            <c:invertIfNegative val="0"/>
            <c:bubble3D val="0"/>
            <c:spPr>
              <a:solidFill>
                <a:schemeClr val="accent6">
                  <a:lumMod val="40000"/>
                  <a:lumOff val="60000"/>
                </a:schemeClr>
              </a:solidFill>
            </c:spPr>
            <c:extLst>
              <c:ext xmlns:c16="http://schemas.microsoft.com/office/drawing/2014/chart" uri="{C3380CC4-5D6E-409C-BE32-E72D297353CC}">
                <c16:uniqueId val="{0000000F-6694-1E4F-94A9-BF80A931DA77}"/>
              </c:ext>
            </c:extLst>
          </c:dPt>
          <c:dLbls>
            <c:spPr>
              <a:noFill/>
              <a:ln>
                <a:noFill/>
              </a:ln>
              <a:effectLst/>
            </c:spPr>
            <c:txPr>
              <a:bodyPr rot="0" spcFirstLastPara="1" vertOverflow="ellipsis" vert="horz" wrap="square" anchor="ctr" anchorCtr="1"/>
              <a:lstStyle/>
              <a:p>
                <a:pPr>
                  <a:defRPr sz="7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nb-NO"/>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multiLvlStrRef>
              <c:f>'(1) Effektivitetsgrad'!$J$21:$K$35</c:f>
              <c:multiLvlStrCache>
                <c:ptCount val="15"/>
                <c:lvl>
                  <c:pt idx="0">
                    <c:v>F +</c:v>
                  </c:pt>
                  <c:pt idx="1">
                    <c:v>F %</c:v>
                  </c:pt>
                  <c:pt idx="2">
                    <c:v>F -</c:v>
                  </c:pt>
                  <c:pt idx="4">
                    <c:v>G +</c:v>
                  </c:pt>
                  <c:pt idx="5">
                    <c:v>G %</c:v>
                  </c:pt>
                  <c:pt idx="6">
                    <c:v>G -</c:v>
                  </c:pt>
                  <c:pt idx="8">
                    <c:v>F +</c:v>
                  </c:pt>
                  <c:pt idx="9">
                    <c:v>F %</c:v>
                  </c:pt>
                  <c:pt idx="10">
                    <c:v>F - </c:v>
                  </c:pt>
                  <c:pt idx="12">
                    <c:v>G +</c:v>
                  </c:pt>
                  <c:pt idx="13">
                    <c:v>G %</c:v>
                  </c:pt>
                  <c:pt idx="14">
                    <c:v>G - </c:v>
                  </c:pt>
                </c:lvl>
                <c:lvl>
                  <c:pt idx="0">
                    <c:v>Blått hydrogen</c:v>
                  </c:pt>
                  <c:pt idx="8">
                    <c:v>Grønt hydrogen</c:v>
                  </c:pt>
                </c:lvl>
              </c:multiLvlStrCache>
            </c:multiLvlStrRef>
          </c:cat>
          <c:val>
            <c:numRef>
              <c:f>'(1) Effektivitetsgrad'!$L$21:$L$35</c:f>
              <c:numCache>
                <c:formatCode>0.0\ %</c:formatCode>
                <c:ptCount val="15"/>
                <c:pt idx="0">
                  <c:v>0.25292999999999999</c:v>
                </c:pt>
                <c:pt idx="1">
                  <c:v>0.19173000000000001</c:v>
                </c:pt>
                <c:pt idx="2">
                  <c:v>0.13864000000000001</c:v>
                </c:pt>
                <c:pt idx="4">
                  <c:v>0.32705000000000001</c:v>
                </c:pt>
                <c:pt idx="5">
                  <c:v>0.27642</c:v>
                </c:pt>
                <c:pt idx="6">
                  <c:v>0.22791</c:v>
                </c:pt>
                <c:pt idx="8">
                  <c:v>0.25039</c:v>
                </c:pt>
                <c:pt idx="9">
                  <c:v>0.17332</c:v>
                </c:pt>
                <c:pt idx="10">
                  <c:v>0.11466999999999999</c:v>
                </c:pt>
                <c:pt idx="12">
                  <c:v>0.32375999999999999</c:v>
                </c:pt>
                <c:pt idx="13">
                  <c:v>0.21864</c:v>
                </c:pt>
                <c:pt idx="14">
                  <c:v>0.1885</c:v>
                </c:pt>
              </c:numCache>
            </c:numRef>
          </c:val>
          <c:extLst>
            <c:ext xmlns:c16="http://schemas.microsoft.com/office/drawing/2014/chart" uri="{C3380CC4-5D6E-409C-BE32-E72D297353CC}">
              <c16:uniqueId val="{00000000-6694-1E4F-94A9-BF80A931DA77}"/>
            </c:ext>
          </c:extLst>
        </c:ser>
        <c:dLbls>
          <c:showLegendKey val="0"/>
          <c:showVal val="0"/>
          <c:showCatName val="0"/>
          <c:showSerName val="0"/>
          <c:showPercent val="0"/>
          <c:showBubbleSize val="0"/>
        </c:dLbls>
        <c:gapWidth val="35"/>
        <c:overlap val="-30"/>
        <c:axId val="295886048"/>
        <c:axId val="295888320"/>
      </c:barChart>
      <c:catAx>
        <c:axId val="29588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b-NO"/>
          </a:p>
        </c:txPr>
        <c:crossAx val="295888320"/>
        <c:crosses val="autoZero"/>
        <c:auto val="1"/>
        <c:lblAlgn val="ctr"/>
        <c:lblOffset val="100"/>
        <c:noMultiLvlLbl val="0"/>
      </c:catAx>
      <c:valAx>
        <c:axId val="295888320"/>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b-NO"/>
          </a:p>
        </c:txPr>
        <c:crossAx val="2958860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b="1">
          <a:latin typeface="Times New Roman" panose="02020603050405020304" pitchFamily="18" charset="0"/>
          <a:cs typeface="Times New Roman" panose="02020603050405020304" pitchFamily="18" charset="0"/>
        </a:defRPr>
      </a:pPr>
      <a:endParaRPr lang="nb-N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9098</xdr:colOff>
      <xdr:row>18</xdr:row>
      <xdr:rowOff>9096</xdr:rowOff>
    </xdr:from>
    <xdr:to>
      <xdr:col>8</xdr:col>
      <xdr:colOff>4829</xdr:colOff>
      <xdr:row>34</xdr:row>
      <xdr:rowOff>169182</xdr:rowOff>
    </xdr:to>
    <xdr:sp macro="" textlink="">
      <xdr:nvSpPr>
        <xdr:cNvPr id="2" name="TekstSylinder 1">
          <a:extLst>
            <a:ext uri="{FF2B5EF4-FFF2-40B4-BE49-F238E27FC236}">
              <a16:creationId xmlns:a16="http://schemas.microsoft.com/office/drawing/2014/main" id="{C0779098-190C-3C72-472F-B278DD084277}"/>
            </a:ext>
          </a:extLst>
        </xdr:cNvPr>
        <xdr:cNvSpPr txBox="1"/>
      </xdr:nvSpPr>
      <xdr:spPr>
        <a:xfrm>
          <a:off x="6107995" y="3862556"/>
          <a:ext cx="3351815" cy="340510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***Boil-off er ein</a:t>
          </a:r>
          <a:r>
            <a:rPr lang="nb-NO" sz="1100" baseline="0"/>
            <a:t> uviss faktor, med en differanse frå botn til topp på ein størrelsesorden. Ut i fra lang- eller kortvarig mellomlagring av H2 i flytende form, vil tapet vera ulikt. </a:t>
          </a:r>
          <a:br>
            <a:rPr lang="nb-NO" sz="1100" baseline="0"/>
          </a:br>
          <a:br>
            <a:rPr lang="nb-NO" sz="1100" baseline="0"/>
          </a:br>
          <a:r>
            <a:rPr lang="nb-NO" sz="1100" baseline="0"/>
            <a:t>Størrelsesordenen kjem av avansert teknisk lagringsmetode og handtering av beholder. Ved  lagring av H2 på -253 vil termodynamiske påvirkning ha stor konsekvens for temperaturendring. </a:t>
          </a:r>
        </a:p>
        <a:p>
          <a:endParaRPr lang="nb-NO" sz="1100" baseline="0"/>
        </a:p>
        <a:p>
          <a:r>
            <a:rPr lang="nb-NO" sz="1100" baseline="0"/>
            <a:t>Utan korrekt teknisk løsning vil boil-off nærme seg 3%. Ved effektiv (og dyr) lagringsmetode vil den nærme seg 0,3%. Capex vs Opex.</a:t>
          </a:r>
        </a:p>
        <a:p>
          <a:endParaRPr lang="nb-NO" sz="1100" baseline="0"/>
        </a:p>
        <a:p>
          <a:r>
            <a:rPr lang="nb-NO" sz="1100" baseline="0"/>
            <a:t>Boil-off består og utelukkende av H2 gass. Kan noe av dette fanges og brukes opp igjen? Boil-off vil fremdeles holde en ekstremt lav temperatur. Energibruk for å fjerne varmegenerering fra tank? Ev. kjøle ned boil-off-gassen til -253 og tilbakeføre til tank? </a:t>
          </a:r>
          <a:endParaRPr lang="nb-NO" sz="1100"/>
        </a:p>
      </xdr:txBody>
    </xdr:sp>
    <xdr:clientData/>
  </xdr:twoCellAnchor>
  <xdr:twoCellAnchor>
    <xdr:from>
      <xdr:col>8</xdr:col>
      <xdr:colOff>14232</xdr:colOff>
      <xdr:row>0</xdr:row>
      <xdr:rowOff>0</xdr:rowOff>
    </xdr:from>
    <xdr:to>
      <xdr:col>17</xdr:col>
      <xdr:colOff>549400</xdr:colOff>
      <xdr:row>19</xdr:row>
      <xdr:rowOff>152614</xdr:rowOff>
    </xdr:to>
    <xdr:graphicFrame macro="">
      <xdr:nvGraphicFramePr>
        <xdr:cNvPr id="3" name="Diagram 2">
          <a:extLst>
            <a:ext uri="{FF2B5EF4-FFF2-40B4-BE49-F238E27FC236}">
              <a16:creationId xmlns:a16="http://schemas.microsoft.com/office/drawing/2014/main" id="{68791BEB-5F59-2065-07A3-3115739420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4BD79-959C-BC4F-86D3-30E687366DB0}">
  <dimension ref="A1:L80"/>
  <sheetViews>
    <sheetView zoomScaleNormal="110" workbookViewId="0">
      <selection activeCell="L41" sqref="L41"/>
    </sheetView>
  </sheetViews>
  <sheetFormatPr baseColWidth="10" defaultRowHeight="16" x14ac:dyDescent="0.2"/>
  <cols>
    <col min="1" max="1" width="10.33203125" customWidth="1"/>
    <col min="2" max="2" width="15.33203125" customWidth="1"/>
    <col min="3" max="3" width="16.1640625" customWidth="1"/>
    <col min="4" max="4" width="18.83203125" customWidth="1"/>
    <col min="5" max="5" width="16.83203125" customWidth="1"/>
    <col min="6" max="6" width="14.1640625" bestFit="1" customWidth="1"/>
    <col min="7" max="7" width="13.1640625" bestFit="1" customWidth="1"/>
    <col min="8" max="8" width="16.6640625" bestFit="1" customWidth="1"/>
    <col min="10" max="10" width="14.1640625" bestFit="1" customWidth="1"/>
  </cols>
  <sheetData>
    <row r="1" spans="1:8" x14ac:dyDescent="0.2">
      <c r="A1" s="51" t="s">
        <v>24</v>
      </c>
      <c r="B1" s="52" t="s">
        <v>25</v>
      </c>
      <c r="C1" s="53" t="s">
        <v>18</v>
      </c>
      <c r="D1" s="53" t="s">
        <v>16</v>
      </c>
      <c r="E1" s="53" t="s">
        <v>17</v>
      </c>
      <c r="F1" s="30"/>
      <c r="G1" s="30"/>
      <c r="H1" s="31"/>
    </row>
    <row r="2" spans="1:8" x14ac:dyDescent="0.2">
      <c r="A2" s="42" t="s">
        <v>5</v>
      </c>
      <c r="B2" s="32" t="s">
        <v>80</v>
      </c>
      <c r="C2" s="7">
        <v>0.74</v>
      </c>
      <c r="D2" s="33">
        <v>0.85</v>
      </c>
      <c r="E2" s="153">
        <f>0.5*SUM(C2:D2)</f>
        <v>0.79499999999999993</v>
      </c>
      <c r="F2" s="26" t="s">
        <v>6</v>
      </c>
      <c r="G2" s="12"/>
      <c r="H2" s="14"/>
    </row>
    <row r="3" spans="1:8" x14ac:dyDescent="0.2">
      <c r="A3" s="42" t="s">
        <v>19</v>
      </c>
      <c r="B3" s="34" t="s">
        <v>4</v>
      </c>
      <c r="C3" s="8">
        <v>0.05</v>
      </c>
      <c r="D3" s="35">
        <v>0.18</v>
      </c>
      <c r="E3" s="154">
        <f t="shared" ref="E3:E4" si="0">0.5*SUM(C3:D3)</f>
        <v>0.11499999999999999</v>
      </c>
      <c r="F3" s="20" t="s">
        <v>7</v>
      </c>
      <c r="G3" s="156">
        <f>D2*(1-D3)*(1-D6)*(1-D9)*D12</f>
        <v>0.25292736000000005</v>
      </c>
      <c r="H3" s="22" t="s">
        <v>14</v>
      </c>
    </row>
    <row r="4" spans="1:8" x14ac:dyDescent="0.2">
      <c r="A4" s="42" t="s">
        <v>15</v>
      </c>
      <c r="B4" s="36" t="s">
        <v>81</v>
      </c>
      <c r="C4" s="9">
        <v>0.55000000000000004</v>
      </c>
      <c r="D4" s="37">
        <v>0.69</v>
      </c>
      <c r="E4" s="154">
        <f t="shared" si="0"/>
        <v>0.62</v>
      </c>
      <c r="F4" s="21" t="s">
        <v>8</v>
      </c>
      <c r="G4" s="157">
        <f>E2*(1-E3)*(1-E6)*(1-E9)*E12</f>
        <v>0.19668087337499998</v>
      </c>
      <c r="H4" s="22" t="s">
        <v>14</v>
      </c>
    </row>
    <row r="5" spans="1:8" x14ac:dyDescent="0.2">
      <c r="A5" s="28" t="s">
        <v>20</v>
      </c>
      <c r="B5" s="39" t="s">
        <v>26</v>
      </c>
      <c r="C5" s="50">
        <v>0.03</v>
      </c>
      <c r="D5" s="44">
        <v>3.0000000000000001E-3</v>
      </c>
      <c r="E5" s="154">
        <f>0.5*SUM(C5:D5)</f>
        <v>1.6500000000000001E-2</v>
      </c>
      <c r="F5" s="21" t="s">
        <v>9</v>
      </c>
      <c r="G5" s="156">
        <f>C2*(1-C3)*(1-C6)*(1-C9)*C12</f>
        <v>0.14656706399999997</v>
      </c>
      <c r="H5" s="22" t="s">
        <v>14</v>
      </c>
    </row>
    <row r="6" spans="1:8" x14ac:dyDescent="0.2">
      <c r="A6" s="43" t="s">
        <v>0</v>
      </c>
      <c r="B6" s="40" t="s">
        <v>21</v>
      </c>
      <c r="C6" s="10">
        <v>0.4</v>
      </c>
      <c r="D6" s="41">
        <v>0.2</v>
      </c>
      <c r="E6" s="154">
        <f>0.5*SUM(C6:D6)</f>
        <v>0.30000000000000004</v>
      </c>
      <c r="F6" s="21"/>
      <c r="G6" s="156"/>
      <c r="H6" s="23"/>
    </row>
    <row r="7" spans="1:8" x14ac:dyDescent="0.2">
      <c r="A7" s="28"/>
      <c r="B7" s="36" t="s">
        <v>1</v>
      </c>
      <c r="C7" s="9">
        <v>0.2</v>
      </c>
      <c r="D7" s="37">
        <v>0.05</v>
      </c>
      <c r="E7" s="154">
        <f>0.5*SUM(C7:D7)</f>
        <v>0.125</v>
      </c>
      <c r="F7" s="21" t="s">
        <v>10</v>
      </c>
      <c r="G7" s="156">
        <f>D2*(1-D3)*(1-D7)*(1-D10)*D12</f>
        <v>0.32704912800000002</v>
      </c>
      <c r="H7" s="23"/>
    </row>
    <row r="8" spans="1:8" x14ac:dyDescent="0.2">
      <c r="A8" s="28"/>
      <c r="B8" s="54" t="s">
        <v>28</v>
      </c>
      <c r="C8" s="27"/>
      <c r="D8" s="38"/>
      <c r="E8" s="154"/>
      <c r="F8" s="21" t="s">
        <v>11</v>
      </c>
      <c r="G8" s="157">
        <f>E2*(1-E3)*(1-E7)*(1-E10)*E12</f>
        <v>0.28355831437499995</v>
      </c>
      <c r="H8" s="23"/>
    </row>
    <row r="9" spans="1:8" x14ac:dyDescent="0.2">
      <c r="A9" s="28" t="s">
        <v>2</v>
      </c>
      <c r="B9" s="40" t="s">
        <v>22</v>
      </c>
      <c r="C9" s="10">
        <v>0.27</v>
      </c>
      <c r="D9" s="41">
        <v>0.1</v>
      </c>
      <c r="E9" s="154">
        <f>0.5*SUM(C9:D9)</f>
        <v>0.185</v>
      </c>
      <c r="F9" s="21" t="s">
        <v>12</v>
      </c>
      <c r="G9" s="156">
        <f>C2*(1-C3)*(1-C7)*(1-C10)*C12</f>
        <v>0.24093216000000001</v>
      </c>
      <c r="H9" s="23"/>
    </row>
    <row r="10" spans="1:8" x14ac:dyDescent="0.2">
      <c r="A10" s="28"/>
      <c r="B10" s="36" t="s">
        <v>1</v>
      </c>
      <c r="C10" s="9">
        <v>0.1</v>
      </c>
      <c r="D10" s="37">
        <v>0.02</v>
      </c>
      <c r="E10" s="154">
        <f>0.5*SUM(C10:D10)</f>
        <v>6.0000000000000005E-2</v>
      </c>
      <c r="F10" s="13"/>
      <c r="G10" s="158"/>
      <c r="H10" s="24"/>
    </row>
    <row r="11" spans="1:8" x14ac:dyDescent="0.2">
      <c r="A11" s="28" t="s">
        <v>102</v>
      </c>
      <c r="B11" s="28" t="s">
        <v>103</v>
      </c>
      <c r="C11" s="55" t="s">
        <v>27</v>
      </c>
      <c r="D11" s="56" t="s">
        <v>27</v>
      </c>
      <c r="E11" s="154" t="s">
        <v>27</v>
      </c>
      <c r="F11" s="19" t="s">
        <v>13</v>
      </c>
      <c r="G11" s="159"/>
      <c r="H11" s="25"/>
    </row>
    <row r="12" spans="1:8" x14ac:dyDescent="0.2">
      <c r="A12" s="29"/>
      <c r="B12" s="48" t="s">
        <v>3</v>
      </c>
      <c r="C12" s="47">
        <v>0.47599999999999998</v>
      </c>
      <c r="D12" s="49">
        <v>0.504</v>
      </c>
      <c r="E12" s="155">
        <f>0.5*SUM(C12:D12)</f>
        <v>0.49</v>
      </c>
      <c r="F12" s="17" t="s">
        <v>7</v>
      </c>
      <c r="G12" s="160">
        <f>D4*(1-D6)*(1-D9)*D12</f>
        <v>0.25038719999999998</v>
      </c>
      <c r="H12" s="22" t="s">
        <v>14</v>
      </c>
    </row>
    <row r="13" spans="1:8" x14ac:dyDescent="0.2">
      <c r="F13" s="18" t="s">
        <v>8</v>
      </c>
      <c r="G13" s="161">
        <f>E4*(1-E6)*(1-E9)*E12</f>
        <v>0.17331789999999997</v>
      </c>
      <c r="H13" s="22" t="s">
        <v>14</v>
      </c>
    </row>
    <row r="14" spans="1:8" x14ac:dyDescent="0.2">
      <c r="A14" s="45" t="s">
        <v>23</v>
      </c>
      <c r="B14" s="2"/>
      <c r="C14" s="2"/>
      <c r="D14" s="2"/>
      <c r="E14" s="3"/>
      <c r="F14" s="15" t="s">
        <v>9</v>
      </c>
      <c r="G14" s="160">
        <f>C4*(1-C6)*(1-C9)*C12</f>
        <v>0.11466839999999999</v>
      </c>
      <c r="H14" s="22" t="s">
        <v>14</v>
      </c>
    </row>
    <row r="15" spans="1:8" x14ac:dyDescent="0.2">
      <c r="A15" s="68" t="s">
        <v>96</v>
      </c>
      <c r="E15" s="70"/>
      <c r="F15" s="15"/>
      <c r="G15" s="160"/>
      <c r="H15" s="15"/>
    </row>
    <row r="16" spans="1:8" x14ac:dyDescent="0.2">
      <c r="A16" s="5"/>
      <c r="B16" s="46" t="s">
        <v>101</v>
      </c>
      <c r="E16" s="4"/>
      <c r="F16" s="15" t="s">
        <v>10</v>
      </c>
      <c r="G16" s="160">
        <f>D4*(1-D7)*(1-D10)*D12</f>
        <v>0.32376455999999998</v>
      </c>
      <c r="H16" s="15"/>
    </row>
    <row r="17" spans="1:12" x14ac:dyDescent="0.2">
      <c r="A17" s="5"/>
      <c r="B17" s="46" t="s">
        <v>98</v>
      </c>
      <c r="E17" s="4"/>
      <c r="F17" s="15" t="s">
        <v>11</v>
      </c>
      <c r="G17" s="161">
        <f>E4*(1-E7)*(1-E7)*(1-E10)*E12</f>
        <v>0.21864106249999998</v>
      </c>
      <c r="H17" s="15"/>
    </row>
    <row r="18" spans="1:12" x14ac:dyDescent="0.2">
      <c r="A18" s="5"/>
      <c r="E18" s="4"/>
      <c r="F18" s="16" t="s">
        <v>12</v>
      </c>
      <c r="G18" s="159">
        <f>C4*(1-C7)*(1-C10)*C12</f>
        <v>0.18849600000000002</v>
      </c>
      <c r="H18" s="16"/>
    </row>
    <row r="19" spans="1:12" x14ac:dyDescent="0.2">
      <c r="A19" s="5" t="s">
        <v>99</v>
      </c>
      <c r="E19" s="4"/>
    </row>
    <row r="20" spans="1:12" x14ac:dyDescent="0.2">
      <c r="A20" s="5"/>
      <c r="B20" s="46" t="s">
        <v>100</v>
      </c>
      <c r="E20" s="4"/>
    </row>
    <row r="21" spans="1:12" x14ac:dyDescent="0.2">
      <c r="A21" s="5"/>
      <c r="B21" s="46" t="s">
        <v>97</v>
      </c>
      <c r="E21" s="4"/>
      <c r="J21" s="169" t="s">
        <v>6</v>
      </c>
      <c r="K21" s="169" t="s">
        <v>29</v>
      </c>
      <c r="L21" s="170">
        <v>0.25292999999999999</v>
      </c>
    </row>
    <row r="22" spans="1:12" x14ac:dyDescent="0.2">
      <c r="A22" s="5"/>
      <c r="E22" s="4"/>
      <c r="J22" s="169"/>
      <c r="K22" s="169" t="s">
        <v>30</v>
      </c>
      <c r="L22" s="170">
        <v>0.19173000000000001</v>
      </c>
    </row>
    <row r="23" spans="1:12" x14ac:dyDescent="0.2">
      <c r="A23" s="5" t="s">
        <v>82</v>
      </c>
      <c r="E23" s="4"/>
      <c r="J23" s="169"/>
      <c r="K23" s="169" t="s">
        <v>31</v>
      </c>
      <c r="L23" s="171">
        <v>0.13864000000000001</v>
      </c>
    </row>
    <row r="24" spans="1:12" x14ac:dyDescent="0.2">
      <c r="A24" s="5"/>
      <c r="E24" s="4"/>
      <c r="J24" s="169"/>
      <c r="K24" s="169"/>
      <c r="L24" s="170"/>
    </row>
    <row r="25" spans="1:12" x14ac:dyDescent="0.2">
      <c r="A25" s="5" t="s">
        <v>72</v>
      </c>
      <c r="E25" s="4"/>
      <c r="J25" s="169"/>
      <c r="K25" s="169" t="s">
        <v>32</v>
      </c>
      <c r="L25" s="170">
        <v>0.32705000000000001</v>
      </c>
    </row>
    <row r="26" spans="1:12" x14ac:dyDescent="0.2">
      <c r="A26" s="5" t="s">
        <v>71</v>
      </c>
      <c r="E26" s="4"/>
      <c r="J26" s="169"/>
      <c r="K26" s="169" t="s">
        <v>33</v>
      </c>
      <c r="L26" s="170">
        <v>0.27642</v>
      </c>
    </row>
    <row r="27" spans="1:12" x14ac:dyDescent="0.2">
      <c r="A27" s="5"/>
      <c r="E27" s="4"/>
      <c r="J27" s="169"/>
      <c r="K27" s="169" t="s">
        <v>34</v>
      </c>
      <c r="L27" s="170">
        <v>0.22791</v>
      </c>
    </row>
    <row r="28" spans="1:12" x14ac:dyDescent="0.2">
      <c r="A28" s="5" t="s">
        <v>95</v>
      </c>
      <c r="E28" s="4"/>
      <c r="J28" s="169"/>
      <c r="K28" s="169"/>
      <c r="L28" s="170"/>
    </row>
    <row r="29" spans="1:12" x14ac:dyDescent="0.2">
      <c r="A29" s="11"/>
      <c r="B29" s="104" t="s">
        <v>104</v>
      </c>
      <c r="C29" s="1"/>
      <c r="D29" s="1"/>
      <c r="E29" s="6"/>
      <c r="J29" s="169" t="s">
        <v>13</v>
      </c>
      <c r="K29" s="169" t="s">
        <v>29</v>
      </c>
      <c r="L29" s="170">
        <v>0.25039</v>
      </c>
    </row>
    <row r="30" spans="1:12" x14ac:dyDescent="0.2">
      <c r="J30" s="169"/>
      <c r="K30" s="169" t="s">
        <v>30</v>
      </c>
      <c r="L30" s="170">
        <v>0.17332</v>
      </c>
    </row>
    <row r="31" spans="1:12" x14ac:dyDescent="0.2">
      <c r="J31" s="169"/>
      <c r="K31" s="169" t="s">
        <v>35</v>
      </c>
      <c r="L31" s="170">
        <v>0.11466999999999999</v>
      </c>
    </row>
    <row r="32" spans="1:12" x14ac:dyDescent="0.2">
      <c r="J32" s="169"/>
      <c r="K32" s="169"/>
      <c r="L32" s="170"/>
    </row>
    <row r="33" spans="4:12" x14ac:dyDescent="0.2">
      <c r="J33" s="169"/>
      <c r="K33" s="169" t="s">
        <v>32</v>
      </c>
      <c r="L33" s="170">
        <v>0.32375999999999999</v>
      </c>
    </row>
    <row r="34" spans="4:12" x14ac:dyDescent="0.2">
      <c r="D34" t="s">
        <v>128</v>
      </c>
      <c r="J34" s="169"/>
      <c r="K34" s="169" t="s">
        <v>33</v>
      </c>
      <c r="L34" s="170">
        <v>0.21864</v>
      </c>
    </row>
    <row r="35" spans="4:12" x14ac:dyDescent="0.2">
      <c r="J35" s="169"/>
      <c r="K35" s="169" t="s">
        <v>36</v>
      </c>
      <c r="L35" s="170">
        <v>0.1885</v>
      </c>
    </row>
    <row r="41" spans="4:12" x14ac:dyDescent="0.2">
      <c r="H41" s="60"/>
    </row>
    <row r="54" spans="9:9" x14ac:dyDescent="0.2">
      <c r="I54" s="57"/>
    </row>
    <row r="55" spans="9:9" x14ac:dyDescent="0.2">
      <c r="I55" s="57"/>
    </row>
    <row r="79" spans="4:4" x14ac:dyDescent="0.2">
      <c r="D79" s="57"/>
    </row>
    <row r="80" spans="4:4" x14ac:dyDescent="0.2">
      <c r="D80" s="57"/>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32FFE-4FE9-074A-926A-556A227256E6}">
  <dimension ref="B2:G41"/>
  <sheetViews>
    <sheetView workbookViewId="0">
      <selection activeCell="L30" sqref="L30"/>
    </sheetView>
  </sheetViews>
  <sheetFormatPr baseColWidth="10" defaultRowHeight="16" x14ac:dyDescent="0.2"/>
  <cols>
    <col min="2" max="2" width="31" bestFit="1" customWidth="1"/>
    <col min="3" max="3" width="14.6640625" bestFit="1" customWidth="1"/>
    <col min="4" max="4" width="15" bestFit="1" customWidth="1"/>
    <col min="5" max="5" width="27.83203125" bestFit="1" customWidth="1"/>
    <col min="6" max="6" width="16.6640625" bestFit="1" customWidth="1"/>
    <col min="7" max="7" width="14.6640625" bestFit="1" customWidth="1"/>
    <col min="8" max="8" width="14.83203125" customWidth="1"/>
  </cols>
  <sheetData>
    <row r="2" spans="2:6" x14ac:dyDescent="0.2">
      <c r="B2" s="68" t="s">
        <v>79</v>
      </c>
      <c r="C2" s="101">
        <v>250000</v>
      </c>
      <c r="D2" s="102" t="s">
        <v>57</v>
      </c>
    </row>
    <row r="3" spans="2:6" x14ac:dyDescent="0.2">
      <c r="B3" s="11"/>
      <c r="C3" s="103">
        <f>C2*1000</f>
        <v>250000000</v>
      </c>
      <c r="D3" s="6" t="s">
        <v>58</v>
      </c>
    </row>
    <row r="5" spans="2:6" x14ac:dyDescent="0.2">
      <c r="B5" s="162" t="s">
        <v>77</v>
      </c>
      <c r="C5" s="163"/>
      <c r="D5" s="163"/>
      <c r="E5" s="163"/>
      <c r="F5" s="164"/>
    </row>
    <row r="6" spans="2:6" x14ac:dyDescent="0.2">
      <c r="B6" s="113" t="s">
        <v>76</v>
      </c>
      <c r="C6" s="114" t="s">
        <v>56</v>
      </c>
      <c r="D6" s="114" t="s">
        <v>73</v>
      </c>
      <c r="E6" s="114" t="s">
        <v>59</v>
      </c>
      <c r="F6" s="106" t="s">
        <v>78</v>
      </c>
    </row>
    <row r="7" spans="2:6" x14ac:dyDescent="0.2">
      <c r="B7" s="81" t="s">
        <v>74</v>
      </c>
      <c r="C7" s="95">
        <v>0.56000000000000005</v>
      </c>
      <c r="D7" s="146">
        <v>4.88</v>
      </c>
      <c r="E7" s="89">
        <f t="shared" ref="E7:E12" si="0">$C$3*D7</f>
        <v>1220000000</v>
      </c>
      <c r="F7" s="75">
        <f t="shared" ref="F7:F12" si="1">E7/1000</f>
        <v>1220000</v>
      </c>
    </row>
    <row r="8" spans="2:6" x14ac:dyDescent="0.2">
      <c r="B8" s="82" t="s">
        <v>75</v>
      </c>
      <c r="C8" s="96">
        <v>0.56000000000000005</v>
      </c>
      <c r="D8" s="147">
        <v>9.35</v>
      </c>
      <c r="E8" s="90">
        <f t="shared" si="0"/>
        <v>2337500000</v>
      </c>
      <c r="F8" s="79">
        <f t="shared" si="1"/>
        <v>2337500</v>
      </c>
    </row>
    <row r="9" spans="2:6" x14ac:dyDescent="0.2">
      <c r="B9" s="83" t="s">
        <v>74</v>
      </c>
      <c r="C9" s="97">
        <v>0.9</v>
      </c>
      <c r="D9" s="148">
        <v>1.71</v>
      </c>
      <c r="E9" s="91">
        <f t="shared" si="0"/>
        <v>427500000</v>
      </c>
      <c r="F9" s="76">
        <f t="shared" si="1"/>
        <v>427500</v>
      </c>
    </row>
    <row r="10" spans="2:6" x14ac:dyDescent="0.2">
      <c r="B10" s="84" t="s">
        <v>75</v>
      </c>
      <c r="C10" s="98">
        <v>0.9</v>
      </c>
      <c r="D10" s="149">
        <v>5.56</v>
      </c>
      <c r="E10" s="92">
        <f t="shared" si="0"/>
        <v>1390000000</v>
      </c>
      <c r="F10" s="80">
        <f t="shared" si="1"/>
        <v>1390000</v>
      </c>
    </row>
    <row r="11" spans="2:6" x14ac:dyDescent="0.2">
      <c r="B11" s="85" t="s">
        <v>74</v>
      </c>
      <c r="C11" s="99">
        <v>0</v>
      </c>
      <c r="D11" s="87">
        <v>9</v>
      </c>
      <c r="E11" s="93">
        <f t="shared" si="0"/>
        <v>2250000000</v>
      </c>
      <c r="F11" s="77">
        <f t="shared" si="1"/>
        <v>2250000</v>
      </c>
    </row>
    <row r="12" spans="2:6" x14ac:dyDescent="0.2">
      <c r="B12" s="86" t="s">
        <v>75</v>
      </c>
      <c r="C12" s="100">
        <v>0</v>
      </c>
      <c r="D12" s="88">
        <v>11</v>
      </c>
      <c r="E12" s="94">
        <f t="shared" si="0"/>
        <v>2750000000</v>
      </c>
      <c r="F12" s="78">
        <f t="shared" si="1"/>
        <v>2750000</v>
      </c>
    </row>
    <row r="14" spans="2:6" x14ac:dyDescent="0.2">
      <c r="B14" s="162" t="s">
        <v>86</v>
      </c>
      <c r="C14" s="163"/>
      <c r="D14" s="163"/>
      <c r="E14" s="164"/>
    </row>
    <row r="15" spans="2:6" x14ac:dyDescent="0.2">
      <c r="B15" s="105" t="s">
        <v>122</v>
      </c>
      <c r="C15" s="105" t="s">
        <v>123</v>
      </c>
      <c r="D15" s="105" t="s">
        <v>120</v>
      </c>
      <c r="E15" s="106" t="s">
        <v>121</v>
      </c>
    </row>
    <row r="16" spans="2:6" x14ac:dyDescent="0.2">
      <c r="B16" s="110">
        <v>33</v>
      </c>
      <c r="C16" s="111">
        <f>C3*B16</f>
        <v>8250000000</v>
      </c>
      <c r="D16" s="112">
        <f>C16/1000000000</f>
        <v>8.25</v>
      </c>
      <c r="E16" s="144">
        <f>D16/'(1) Effektivitetsgrad'!E2</f>
        <v>10.377358490566039</v>
      </c>
      <c r="F16" s="61"/>
    </row>
    <row r="17" spans="2:7" x14ac:dyDescent="0.2">
      <c r="B17" s="162" t="s">
        <v>87</v>
      </c>
      <c r="C17" s="163"/>
      <c r="D17" s="163"/>
      <c r="E17" s="164"/>
    </row>
    <row r="18" spans="2:7" x14ac:dyDescent="0.2">
      <c r="B18" s="105" t="s">
        <v>122</v>
      </c>
      <c r="C18" s="105" t="s">
        <v>123</v>
      </c>
      <c r="D18" s="105" t="s">
        <v>120</v>
      </c>
      <c r="E18" s="115" t="s">
        <v>121</v>
      </c>
    </row>
    <row r="19" spans="2:7" x14ac:dyDescent="0.2">
      <c r="B19" s="110">
        <v>33</v>
      </c>
      <c r="C19" s="111">
        <f>C3*B19</f>
        <v>8250000000</v>
      </c>
      <c r="D19" s="112">
        <f>C19/1000000000</f>
        <v>8.25</v>
      </c>
      <c r="E19" s="144">
        <f>D16/'(1) Effektivitetsgrad'!E4</f>
        <v>13.306451612903226</v>
      </c>
      <c r="G19" s="61"/>
    </row>
    <row r="20" spans="2:7" x14ac:dyDescent="0.2">
      <c r="B20" s="162" t="s">
        <v>124</v>
      </c>
      <c r="C20" s="164"/>
      <c r="D20" s="163" t="s">
        <v>125</v>
      </c>
      <c r="E20" s="164"/>
      <c r="G20" s="61"/>
    </row>
    <row r="21" spans="2:7" x14ac:dyDescent="0.2">
      <c r="B21" s="26" t="s">
        <v>49</v>
      </c>
      <c r="C21" s="107" t="s">
        <v>83</v>
      </c>
      <c r="D21" s="108" t="s">
        <v>49</v>
      </c>
      <c r="E21" s="109" t="s">
        <v>83</v>
      </c>
      <c r="G21" s="61"/>
    </row>
    <row r="22" spans="2:7" x14ac:dyDescent="0.2">
      <c r="B22" s="140">
        <f>E16*'(1) Effektivitetsgrad'!G4</f>
        <v>2.0410279312499999</v>
      </c>
      <c r="C22" s="141">
        <f>E16*'(1) Effektivitetsgrad'!G8</f>
        <v>2.9425862812499997</v>
      </c>
      <c r="D22" s="142">
        <f>E19*'(1) Effektivitetsgrad'!G13</f>
        <v>2.3062462499999996</v>
      </c>
      <c r="E22" s="143">
        <f>E19*'(1) Effektivitetsgrad'!G17</f>
        <v>2.9093367187499997</v>
      </c>
    </row>
    <row r="24" spans="2:7" x14ac:dyDescent="0.2">
      <c r="B24" s="162" t="s">
        <v>85</v>
      </c>
      <c r="C24" s="163"/>
      <c r="D24" s="164"/>
    </row>
    <row r="25" spans="2:7" x14ac:dyDescent="0.2">
      <c r="B25" s="117" t="s">
        <v>62</v>
      </c>
      <c r="C25" s="43">
        <v>0.13</v>
      </c>
      <c r="D25" s="118" t="s">
        <v>63</v>
      </c>
    </row>
    <row r="26" spans="2:7" x14ac:dyDescent="0.2">
      <c r="B26" s="122" t="s">
        <v>64</v>
      </c>
      <c r="C26" s="129">
        <v>11097</v>
      </c>
      <c r="D26" s="118" t="s">
        <v>65</v>
      </c>
    </row>
    <row r="27" spans="2:7" x14ac:dyDescent="0.2">
      <c r="B27" s="123" t="s">
        <v>66</v>
      </c>
      <c r="C27" s="145">
        <f>C26*C25</f>
        <v>1442.6100000000001</v>
      </c>
      <c r="D27" s="116" t="s">
        <v>67</v>
      </c>
    </row>
    <row r="28" spans="2:7" x14ac:dyDescent="0.2">
      <c r="B28" s="165" t="s">
        <v>91</v>
      </c>
      <c r="C28" s="166"/>
      <c r="D28" s="167"/>
    </row>
    <row r="29" spans="2:7" x14ac:dyDescent="0.2">
      <c r="B29" s="95" t="s">
        <v>88</v>
      </c>
      <c r="C29" s="126">
        <f>E7/C27</f>
        <v>845689.41016629571</v>
      </c>
      <c r="D29" s="119" t="s">
        <v>60</v>
      </c>
    </row>
    <row r="30" spans="2:7" x14ac:dyDescent="0.2">
      <c r="B30" s="124" t="s">
        <v>89</v>
      </c>
      <c r="C30" s="127">
        <f>E9/C27</f>
        <v>296337.88757876348</v>
      </c>
      <c r="D30" s="120" t="s">
        <v>60</v>
      </c>
    </row>
    <row r="31" spans="2:7" x14ac:dyDescent="0.2">
      <c r="B31" s="125" t="s">
        <v>90</v>
      </c>
      <c r="C31" s="128">
        <f>E11/C27</f>
        <v>1559673.0925198076</v>
      </c>
      <c r="D31" s="121" t="s">
        <v>60</v>
      </c>
    </row>
    <row r="33" spans="2:5" x14ac:dyDescent="0.2">
      <c r="B33" s="162" t="s">
        <v>92</v>
      </c>
      <c r="C33" s="163"/>
      <c r="D33" s="164"/>
    </row>
    <row r="34" spans="2:5" x14ac:dyDescent="0.2">
      <c r="B34" s="105" t="s">
        <v>93</v>
      </c>
      <c r="C34" s="130">
        <v>2917435</v>
      </c>
      <c r="D34" s="115"/>
    </row>
    <row r="35" spans="2:5" x14ac:dyDescent="0.2">
      <c r="B35" s="122" t="s">
        <v>94</v>
      </c>
      <c r="C35" s="150">
        <f>(C29/C34)*100</f>
        <v>28.987429374306394</v>
      </c>
      <c r="D35" s="119" t="s">
        <v>46</v>
      </c>
    </row>
    <row r="36" spans="2:5" x14ac:dyDescent="0.2">
      <c r="B36" s="122"/>
      <c r="C36" s="151">
        <f>(C30/C34)*100</f>
        <v>10.157480375013101</v>
      </c>
      <c r="D36" s="120" t="s">
        <v>46</v>
      </c>
    </row>
    <row r="37" spans="2:5" x14ac:dyDescent="0.2">
      <c r="B37" s="123"/>
      <c r="C37" s="152">
        <f>(C31/C34)*100</f>
        <v>53.460423026384738</v>
      </c>
      <c r="D37" s="121" t="s">
        <v>46</v>
      </c>
    </row>
    <row r="41" spans="2:5" x14ac:dyDescent="0.2">
      <c r="E41" s="58"/>
    </row>
  </sheetData>
  <mergeCells count="8">
    <mergeCell ref="B24:D24"/>
    <mergeCell ref="B28:D28"/>
    <mergeCell ref="B33:D33"/>
    <mergeCell ref="B5:F5"/>
    <mergeCell ref="B14:E14"/>
    <mergeCell ref="B17:E17"/>
    <mergeCell ref="B20:C20"/>
    <mergeCell ref="D20:E20"/>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47973-8782-8845-9868-3937E1E96581}">
  <dimension ref="B2:G36"/>
  <sheetViews>
    <sheetView workbookViewId="0">
      <selection activeCell="C34" sqref="C34"/>
    </sheetView>
  </sheetViews>
  <sheetFormatPr baseColWidth="10" defaultRowHeight="16" x14ac:dyDescent="0.2"/>
  <cols>
    <col min="2" max="2" width="34.33203125" bestFit="1" customWidth="1"/>
    <col min="3" max="6" width="12.1640625" bestFit="1" customWidth="1"/>
  </cols>
  <sheetData>
    <row r="2" spans="2:7" x14ac:dyDescent="0.2">
      <c r="B2" s="68" t="s">
        <v>37</v>
      </c>
      <c r="C2" s="69"/>
      <c r="D2" s="69"/>
      <c r="E2" s="69"/>
      <c r="F2" s="70"/>
    </row>
    <row r="3" spans="2:7" x14ac:dyDescent="0.2">
      <c r="B3" s="5"/>
      <c r="F3" s="4"/>
    </row>
    <row r="4" spans="2:7" x14ac:dyDescent="0.2">
      <c r="B4" s="5" t="s">
        <v>38</v>
      </c>
      <c r="F4" s="4"/>
    </row>
    <row r="5" spans="2:7" x14ac:dyDescent="0.2">
      <c r="B5" s="5" t="s">
        <v>39</v>
      </c>
      <c r="C5" t="s">
        <v>40</v>
      </c>
      <c r="F5" s="4"/>
    </row>
    <row r="6" spans="2:7" x14ac:dyDescent="0.2">
      <c r="B6" s="5" t="s">
        <v>41</v>
      </c>
      <c r="C6">
        <v>14.1</v>
      </c>
      <c r="D6" t="s">
        <v>42</v>
      </c>
      <c r="F6" s="4"/>
    </row>
    <row r="7" spans="2:7" x14ac:dyDescent="0.2">
      <c r="B7" s="5" t="s">
        <v>43</v>
      </c>
      <c r="C7">
        <v>56.1</v>
      </c>
      <c r="D7" t="s">
        <v>44</v>
      </c>
      <c r="F7" s="4"/>
    </row>
    <row r="8" spans="2:7" x14ac:dyDescent="0.2">
      <c r="B8" s="5" t="s">
        <v>43</v>
      </c>
      <c r="C8" s="63">
        <f>C7*1000000</f>
        <v>56100000</v>
      </c>
      <c r="D8" t="s">
        <v>48</v>
      </c>
      <c r="F8" s="4"/>
    </row>
    <row r="9" spans="2:7" x14ac:dyDescent="0.2">
      <c r="B9" s="5"/>
      <c r="F9" s="4"/>
    </row>
    <row r="10" spans="2:7" x14ac:dyDescent="0.2">
      <c r="B10" s="11"/>
      <c r="C10" s="1"/>
      <c r="D10" s="1"/>
      <c r="E10" s="1"/>
      <c r="F10" s="6"/>
    </row>
    <row r="11" spans="2:7" x14ac:dyDescent="0.2">
      <c r="B11" s="5"/>
      <c r="D11" t="s">
        <v>47</v>
      </c>
      <c r="E11" t="s">
        <v>45</v>
      </c>
      <c r="F11" s="15" t="s">
        <v>46</v>
      </c>
    </row>
    <row r="12" spans="2:7" x14ac:dyDescent="0.2">
      <c r="B12" s="5" t="s">
        <v>70</v>
      </c>
      <c r="D12" s="64">
        <f>$C$8*'(1) Effektivitetsgrad'!C4</f>
        <v>30855000.000000004</v>
      </c>
      <c r="E12" s="64">
        <f>$C$8*'(1) Effektivitetsgrad'!D4</f>
        <v>38709000</v>
      </c>
      <c r="F12" s="71">
        <f>$C$8*'(1) Effektivitetsgrad'!E4</f>
        <v>34782000</v>
      </c>
    </row>
    <row r="13" spans="2:7" x14ac:dyDescent="0.2">
      <c r="B13" s="5" t="s">
        <v>53</v>
      </c>
      <c r="C13" t="s">
        <v>49</v>
      </c>
      <c r="D13" s="65">
        <f>D12*'(1) Effektivitetsgrad'!C6</f>
        <v>12342000.000000002</v>
      </c>
      <c r="E13" s="65">
        <f>E12*'(1) Effektivitetsgrad'!D6</f>
        <v>7741800</v>
      </c>
      <c r="F13" s="72">
        <f>F12*'(1) Effektivitetsgrad'!E6</f>
        <v>10434600.000000002</v>
      </c>
      <c r="G13" t="s">
        <v>119</v>
      </c>
    </row>
    <row r="14" spans="2:7" x14ac:dyDescent="0.2">
      <c r="B14" s="5" t="s">
        <v>52</v>
      </c>
      <c r="C14" t="s">
        <v>1</v>
      </c>
      <c r="D14" s="65">
        <f>D12*'(1) Effektivitetsgrad'!C7</f>
        <v>6171000.0000000009</v>
      </c>
      <c r="E14" s="65">
        <f>E12*'(1) Effektivitetsgrad'!D7</f>
        <v>1935450</v>
      </c>
      <c r="F14" s="72">
        <f>F12*'(1) Effektivitetsgrad'!E7</f>
        <v>4347750</v>
      </c>
      <c r="G14" t="s">
        <v>119</v>
      </c>
    </row>
    <row r="15" spans="2:7" x14ac:dyDescent="0.2">
      <c r="B15" s="5" t="s">
        <v>51</v>
      </c>
      <c r="C15" t="s">
        <v>49</v>
      </c>
      <c r="D15" s="64">
        <f>(D12)*'(1) Effektivitetsgrad'!C9</f>
        <v>8330850.0000000019</v>
      </c>
      <c r="E15" s="64">
        <f>(E12)*'(1) Effektivitetsgrad'!D9</f>
        <v>3870900</v>
      </c>
      <c r="F15" s="71">
        <f>(F12)*'(1) Effektivitetsgrad'!E9</f>
        <v>6434670</v>
      </c>
      <c r="G15" t="s">
        <v>84</v>
      </c>
    </row>
    <row r="16" spans="2:7" x14ac:dyDescent="0.2">
      <c r="B16" s="5" t="s">
        <v>50</v>
      </c>
      <c r="C16" t="s">
        <v>1</v>
      </c>
      <c r="D16" s="64">
        <f>(D12)*'(1) Effektivitetsgrad'!C10</f>
        <v>3085500.0000000005</v>
      </c>
      <c r="E16" s="64">
        <f>(E12)*'(1) Effektivitetsgrad'!D10</f>
        <v>774180</v>
      </c>
      <c r="F16" s="71">
        <f>(F12)*'(1) Effektivitetsgrad'!E10</f>
        <v>2086920.0000000002</v>
      </c>
      <c r="G16" t="s">
        <v>84</v>
      </c>
    </row>
    <row r="17" spans="2:6" x14ac:dyDescent="0.2">
      <c r="B17" s="5" t="s">
        <v>54</v>
      </c>
      <c r="C17" t="s">
        <v>3</v>
      </c>
      <c r="D17" s="66">
        <f>(D12-D15)*'(1) Effektivitetsgrad'!C12</f>
        <v>10721495.4</v>
      </c>
      <c r="E17" s="66">
        <f>(E12-E15)*'(1) Effektivitetsgrad'!D12</f>
        <v>17558402.399999999</v>
      </c>
      <c r="F17" s="73">
        <f>(F12-F15)*'(1) Effektivitetsgrad'!E12</f>
        <v>13890191.699999999</v>
      </c>
    </row>
    <row r="18" spans="2:6" x14ac:dyDescent="0.2">
      <c r="B18" s="11" t="s">
        <v>55</v>
      </c>
      <c r="C18" s="1" t="s">
        <v>3</v>
      </c>
      <c r="D18" s="67">
        <f>(D12-D16)*'(1) Effektivitetsgrad'!C12</f>
        <v>13218282.000000002</v>
      </c>
      <c r="E18" s="67">
        <f>(E12-E16)*'(1) Effektivitetsgrad'!D12</f>
        <v>19119149.280000001</v>
      </c>
      <c r="F18" s="74">
        <f>(F12-F16)*'(1) Effektivitetsgrad'!E12</f>
        <v>16020589.199999999</v>
      </c>
    </row>
    <row r="20" spans="2:6" x14ac:dyDescent="0.2">
      <c r="B20" s="68" t="s">
        <v>68</v>
      </c>
      <c r="C20" s="69"/>
      <c r="D20" s="136">
        <f t="shared" ref="D20:F21" si="0">D17/$C$8</f>
        <v>0.19111400000000001</v>
      </c>
      <c r="E20" s="136">
        <f t="shared" si="0"/>
        <v>0.31298399999999998</v>
      </c>
      <c r="F20" s="137">
        <f t="shared" si="0"/>
        <v>0.24759699999999998</v>
      </c>
    </row>
    <row r="21" spans="2:6" x14ac:dyDescent="0.2">
      <c r="B21" s="11" t="s">
        <v>69</v>
      </c>
      <c r="C21" s="1"/>
      <c r="D21" s="138">
        <f t="shared" si="0"/>
        <v>0.23562000000000002</v>
      </c>
      <c r="E21" s="138">
        <f t="shared" si="0"/>
        <v>0.34080480000000002</v>
      </c>
      <c r="F21" s="139">
        <f t="shared" si="0"/>
        <v>0.28557199999999999</v>
      </c>
    </row>
    <row r="35" spans="2:2" x14ac:dyDescent="0.2">
      <c r="B35" s="59"/>
    </row>
    <row r="36" spans="2:2" x14ac:dyDescent="0.2">
      <c r="B36" s="59"/>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5B327-164F-A34D-8A9E-A04194B671A3}">
  <dimension ref="B2:J33"/>
  <sheetViews>
    <sheetView tabSelected="1" zoomScale="125" workbookViewId="0">
      <selection activeCell="H26" sqref="H26"/>
    </sheetView>
  </sheetViews>
  <sheetFormatPr baseColWidth="10" defaultRowHeight="16" x14ac:dyDescent="0.2"/>
  <cols>
    <col min="2" max="2" width="17.6640625" bestFit="1" customWidth="1"/>
  </cols>
  <sheetData>
    <row r="2" spans="2:10" x14ac:dyDescent="0.2">
      <c r="B2" t="s">
        <v>105</v>
      </c>
    </row>
    <row r="3" spans="2:10" x14ac:dyDescent="0.2">
      <c r="B3" t="s">
        <v>106</v>
      </c>
    </row>
    <row r="4" spans="2:10" x14ac:dyDescent="0.2">
      <c r="B4" t="s">
        <v>107</v>
      </c>
      <c r="C4" s="132">
        <v>13.6</v>
      </c>
      <c r="D4" t="s">
        <v>126</v>
      </c>
      <c r="I4" s="62"/>
      <c r="J4" s="60"/>
    </row>
    <row r="5" spans="2:10" x14ac:dyDescent="0.2">
      <c r="B5" t="s">
        <v>108</v>
      </c>
    </row>
    <row r="7" spans="2:10" x14ac:dyDescent="0.2">
      <c r="B7" t="s">
        <v>116</v>
      </c>
    </row>
    <row r="8" spans="2:10" x14ac:dyDescent="0.2">
      <c r="B8" s="58">
        <v>72221500000</v>
      </c>
      <c r="C8" t="s">
        <v>48</v>
      </c>
    </row>
    <row r="9" spans="2:10" x14ac:dyDescent="0.2">
      <c r="B9" s="135">
        <f>B8/1000000000</f>
        <v>72.221500000000006</v>
      </c>
      <c r="C9" t="s">
        <v>127</v>
      </c>
    </row>
    <row r="11" spans="2:10" x14ac:dyDescent="0.2">
      <c r="B11" t="s">
        <v>118</v>
      </c>
    </row>
    <row r="12" spans="2:10" x14ac:dyDescent="0.2">
      <c r="B12" t="s">
        <v>61</v>
      </c>
      <c r="C12" s="132">
        <f>B9*'(1) Effektivitetsgrad'!E2</f>
        <v>57.416092499999998</v>
      </c>
      <c r="D12" t="s">
        <v>127</v>
      </c>
    </row>
    <row r="13" spans="2:10" x14ac:dyDescent="0.2">
      <c r="B13" s="133" t="s">
        <v>117</v>
      </c>
      <c r="C13" s="134">
        <f>C12*(1-'(1) Effektivitetsgrad'!E3)</f>
        <v>50.8132418625</v>
      </c>
      <c r="D13" s="133" t="s">
        <v>127</v>
      </c>
    </row>
    <row r="14" spans="2:10" x14ac:dyDescent="0.2">
      <c r="C14" s="132"/>
    </row>
    <row r="15" spans="2:10" x14ac:dyDescent="0.2">
      <c r="B15" t="s">
        <v>112</v>
      </c>
      <c r="C15" s="132"/>
    </row>
    <row r="16" spans="2:10" x14ac:dyDescent="0.2">
      <c r="B16" t="s">
        <v>49</v>
      </c>
      <c r="C16" s="134">
        <f>C13*'(1) Effektivitetsgrad'!E6</f>
        <v>15.243972558750002</v>
      </c>
      <c r="D16" t="s">
        <v>127</v>
      </c>
    </row>
    <row r="17" spans="2:6" x14ac:dyDescent="0.2">
      <c r="B17" t="s">
        <v>109</v>
      </c>
      <c r="C17" s="134">
        <f>C13*'(1) Effektivitetsgrad'!E7</f>
        <v>6.3516552328125</v>
      </c>
      <c r="D17" t="s">
        <v>127</v>
      </c>
    </row>
    <row r="18" spans="2:6" x14ac:dyDescent="0.2">
      <c r="C18" s="132"/>
    </row>
    <row r="19" spans="2:6" x14ac:dyDescent="0.2">
      <c r="B19" t="s">
        <v>110</v>
      </c>
      <c r="C19" s="132"/>
      <c r="F19" s="168"/>
    </row>
    <row r="20" spans="2:6" x14ac:dyDescent="0.2">
      <c r="B20" t="s">
        <v>111</v>
      </c>
      <c r="C20" s="132">
        <f>C13*'(1) Effektivitetsgrad'!E9</f>
        <v>9.4004497445625006</v>
      </c>
      <c r="D20" t="s">
        <v>127</v>
      </c>
    </row>
    <row r="21" spans="2:6" x14ac:dyDescent="0.2">
      <c r="B21" t="s">
        <v>109</v>
      </c>
      <c r="C21" s="132">
        <f>C13*'(1) Effektivitetsgrad'!E10</f>
        <v>3.0487945117500002</v>
      </c>
      <c r="D21" t="s">
        <v>127</v>
      </c>
    </row>
    <row r="22" spans="2:6" x14ac:dyDescent="0.2">
      <c r="C22" s="132"/>
    </row>
    <row r="23" spans="2:6" x14ac:dyDescent="0.2">
      <c r="B23" s="133" t="s">
        <v>113</v>
      </c>
      <c r="C23" s="132"/>
    </row>
    <row r="24" spans="2:6" x14ac:dyDescent="0.2">
      <c r="B24" s="133" t="s">
        <v>49</v>
      </c>
      <c r="C24" s="134">
        <f>C13*'(1) Effektivitetsgrad'!E12-C20</f>
        <v>15.4980387680625</v>
      </c>
      <c r="D24" s="133" t="s">
        <v>127</v>
      </c>
    </row>
    <row r="25" spans="2:6" x14ac:dyDescent="0.2">
      <c r="B25" s="133" t="s">
        <v>109</v>
      </c>
      <c r="C25" s="134">
        <f>C13*'(1) Effektivitetsgrad'!E12-C21</f>
        <v>21.849694000875001</v>
      </c>
      <c r="D25" s="133" t="s">
        <v>127</v>
      </c>
    </row>
    <row r="26" spans="2:6" x14ac:dyDescent="0.2">
      <c r="C26" s="132"/>
    </row>
    <row r="27" spans="2:6" x14ac:dyDescent="0.2">
      <c r="B27" t="s">
        <v>114</v>
      </c>
      <c r="C27" s="132"/>
    </row>
    <row r="28" spans="2:6" x14ac:dyDescent="0.2">
      <c r="B28" t="s">
        <v>49</v>
      </c>
      <c r="C28" s="132">
        <f>B9+C16</f>
        <v>87.465472558750008</v>
      </c>
      <c r="D28" t="s">
        <v>127</v>
      </c>
    </row>
    <row r="29" spans="2:6" x14ac:dyDescent="0.2">
      <c r="B29" t="s">
        <v>109</v>
      </c>
      <c r="C29" s="132">
        <f>B9+C17</f>
        <v>78.57315523281251</v>
      </c>
      <c r="D29" t="s">
        <v>127</v>
      </c>
    </row>
    <row r="30" spans="2:6" x14ac:dyDescent="0.2">
      <c r="C30" s="132"/>
    </row>
    <row r="31" spans="2:6" x14ac:dyDescent="0.2">
      <c r="B31" t="s">
        <v>115</v>
      </c>
      <c r="C31" s="132"/>
    </row>
    <row r="32" spans="2:6" x14ac:dyDescent="0.2">
      <c r="B32" t="s">
        <v>111</v>
      </c>
      <c r="C32" s="132">
        <f>C28-C24</f>
        <v>71.967433790687508</v>
      </c>
      <c r="D32" s="131">
        <f>C24/C28</f>
        <v>0.17719036226154916</v>
      </c>
    </row>
    <row r="33" spans="2:4" x14ac:dyDescent="0.2">
      <c r="B33" t="s">
        <v>109</v>
      </c>
      <c r="C33" s="132">
        <f>C29-C25</f>
        <v>56.723461231937506</v>
      </c>
      <c r="D33" s="131">
        <f>C25/C29</f>
        <v>0.27808090353676507</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4</vt:i4>
      </vt:variant>
    </vt:vector>
  </HeadingPairs>
  <TitlesOfParts>
    <vt:vector size="4" baseType="lpstr">
      <vt:lpstr>(1) Effektivitetsgrad</vt:lpstr>
      <vt:lpstr>(2) Utslipp blått hydrogen</vt:lpstr>
      <vt:lpstr>(3) Grønn produksjon</vt:lpstr>
      <vt:lpstr>(4) Blå produksjon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2023-03-29T13:11:57Z</dcterms:created>
  <dcterms:modified xsi:type="dcterms:W3CDTF">2023-06-01T12:18:03Z</dcterms:modified>
</cp:coreProperties>
</file>