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560b0807a6cca0/Documents/HVL- Byggenginør/6. semester/Bacheloroppgave/"/>
    </mc:Choice>
  </mc:AlternateContent>
  <xr:revisionPtr revIDLastSave="23" documentId="8_{893C3884-713B-4504-813C-B944CCF03173}" xr6:coauthVersionLast="47" xr6:coauthVersionMax="47" xr10:uidLastSave="{2780B63F-8782-4B2B-8896-1EEEC4207127}"/>
  <bookViews>
    <workbookView xWindow="-108" yWindow="-108" windowWidth="23256" windowHeight="12456" xr2:uid="{00000000-000D-0000-FFFF-FFFF00000000}"/>
  </bookViews>
  <sheets>
    <sheet name="Betongresep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3" l="1"/>
  <c r="L61" i="3" l="1"/>
  <c r="L14" i="3" l="1"/>
  <c r="L8" i="3"/>
  <c r="L7" i="3"/>
  <c r="W14" i="3"/>
  <c r="W13" i="3"/>
  <c r="D31" i="3" l="1"/>
  <c r="B31" i="3"/>
  <c r="B30" i="3"/>
  <c r="K16" i="3"/>
  <c r="F9" i="3"/>
  <c r="J26" i="3" l="1"/>
  <c r="J24" i="3"/>
  <c r="J28" i="3"/>
  <c r="K28" i="3" s="1"/>
  <c r="K26" i="3" l="1"/>
  <c r="B45" i="3"/>
  <c r="J29" i="3"/>
  <c r="L29" i="3" s="1"/>
  <c r="J20" i="3"/>
  <c r="K24" i="3"/>
  <c r="K43" i="3" l="1"/>
  <c r="J8" i="3"/>
  <c r="J10" i="3" s="1"/>
  <c r="K12" i="3"/>
  <c r="J22" i="3"/>
  <c r="L22" i="3" s="1"/>
  <c r="B40" i="3" l="1"/>
  <c r="B46" i="3"/>
  <c r="B47" i="3" s="1"/>
  <c r="K8" i="3" l="1"/>
  <c r="J14" i="3"/>
  <c r="J18" i="3"/>
  <c r="K18" i="3" s="1"/>
  <c r="K10" i="3" l="1"/>
  <c r="J39" i="3"/>
  <c r="B41" i="3"/>
  <c r="B42" i="3" s="1"/>
  <c r="K14" i="3"/>
  <c r="J37" i="3"/>
  <c r="B49" i="3" l="1"/>
  <c r="J31" i="3" s="1"/>
  <c r="J34" i="3" s="1"/>
  <c r="L34" i="3" s="1"/>
  <c r="K42" i="3"/>
  <c r="K44" i="3" s="1"/>
</calcChain>
</file>

<file path=xl/sharedStrings.xml><?xml version="1.0" encoding="utf-8"?>
<sst xmlns="http://schemas.openxmlformats.org/spreadsheetml/2006/main" count="77" uniqueCount="65">
  <si>
    <t>v/c=</t>
  </si>
  <si>
    <t>tss/c=</t>
  </si>
  <si>
    <t>luft=</t>
  </si>
  <si>
    <t>Tilslag</t>
  </si>
  <si>
    <t>Densitet</t>
  </si>
  <si>
    <t>sement</t>
  </si>
  <si>
    <t>vann</t>
  </si>
  <si>
    <t>kg/m^3</t>
  </si>
  <si>
    <t>tss</t>
  </si>
  <si>
    <t>sand</t>
  </si>
  <si>
    <t>stein</t>
  </si>
  <si>
    <t>stein 8/16</t>
  </si>
  <si>
    <t>stein 16/24</t>
  </si>
  <si>
    <t>filler % av sand</t>
  </si>
  <si>
    <t>Partikkelfase</t>
  </si>
  <si>
    <t>Matriksfase</t>
  </si>
  <si>
    <t>Volum</t>
  </si>
  <si>
    <t>Matriks</t>
  </si>
  <si>
    <t>Vann absorpsjon</t>
  </si>
  <si>
    <t>Fuktinnhold</t>
  </si>
  <si>
    <t>RESEPT</t>
  </si>
  <si>
    <t>Materiale</t>
  </si>
  <si>
    <t>Sement</t>
  </si>
  <si>
    <t>Fritt vann</t>
  </si>
  <si>
    <t>Stein 8/16 mm</t>
  </si>
  <si>
    <t>Stein 16/24 mm</t>
  </si>
  <si>
    <t>Filler</t>
  </si>
  <si>
    <t>Tss</t>
  </si>
  <si>
    <t>Faktisk vann som må tilsettes</t>
  </si>
  <si>
    <t>Korrigering av fukt</t>
  </si>
  <si>
    <t>Må legges til:</t>
  </si>
  <si>
    <t>Vann i tss</t>
  </si>
  <si>
    <t>Må trekkes fra:</t>
  </si>
  <si>
    <t>Abs i stein:</t>
  </si>
  <si>
    <t>Tyngdetetthet betong:</t>
  </si>
  <si>
    <t>Graf for å finne matriksvolum ut fra v/b-forholdet:</t>
  </si>
  <si>
    <t>KONTROLL v/b-tall:</t>
  </si>
  <si>
    <t>Ok!</t>
  </si>
  <si>
    <t>Luft</t>
  </si>
  <si>
    <t>VOLUM MATRIKS</t>
  </si>
  <si>
    <t>VOLUM PARTIKKEL</t>
  </si>
  <si>
    <t>volum (l/m^3)</t>
  </si>
  <si>
    <t>silika=</t>
  </si>
  <si>
    <t>v/b</t>
  </si>
  <si>
    <t>Betongproporsjonering</t>
  </si>
  <si>
    <t>Silika</t>
  </si>
  <si>
    <t>Sand som må tilsettes:</t>
  </si>
  <si>
    <t>Tørr sand + filler:</t>
  </si>
  <si>
    <t>Sand 0/8 mm (&gt;0,125mm)</t>
  </si>
  <si>
    <t>Tot. stein</t>
  </si>
  <si>
    <t>Fukt i sand</t>
  </si>
  <si>
    <t>Abs i sand</t>
  </si>
  <si>
    <t>DIFF:</t>
  </si>
  <si>
    <t>Differansefukt</t>
  </si>
  <si>
    <t>Uten silika</t>
  </si>
  <si>
    <t>(silika)</t>
  </si>
  <si>
    <t>Fyll inn røde, gule og grønne celler</t>
  </si>
  <si>
    <t>Bxx</t>
  </si>
  <si>
    <t>0.04</t>
  </si>
  <si>
    <t>0.05</t>
  </si>
  <si>
    <t>V</t>
  </si>
  <si>
    <t>pr/mix</t>
  </si>
  <si>
    <t>M60</t>
  </si>
  <si>
    <t>tom bøtte</t>
  </si>
  <si>
    <t>15cm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</si>
</sst>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0" xfId="0" applyFill="1"/>
    <xf numFmtId="0" fontId="3" fillId="0" borderId="0" xfId="0" applyFont="1"/>
    <xf numFmtId="164" fontId="3" fillId="0" borderId="0" xfId="0" applyNumberFormat="1" applyFont="1"/>
    <xf numFmtId="164" fontId="0" fillId="0" borderId="1" xfId="0" applyNumberFormat="1" applyBorder="1"/>
    <xf numFmtId="0" fontId="0" fillId="3" borderId="0" xfId="0" applyFill="1"/>
    <xf numFmtId="0" fontId="1" fillId="0" borderId="0" xfId="0" applyFont="1" applyFill="1"/>
    <xf numFmtId="0" fontId="1" fillId="5" borderId="0" xfId="0" applyFont="1" applyFill="1"/>
    <xf numFmtId="2" fontId="0" fillId="4" borderId="0" xfId="0" applyNumberFormat="1" applyFill="1"/>
    <xf numFmtId="164" fontId="4" fillId="0" borderId="0" xfId="0" applyNumberFormat="1" applyFont="1"/>
    <xf numFmtId="164" fontId="0" fillId="0" borderId="0" xfId="0" applyNumberFormat="1" applyFont="1"/>
    <xf numFmtId="2" fontId="0" fillId="2" borderId="0" xfId="0" applyNumberFormat="1" applyFill="1"/>
    <xf numFmtId="0" fontId="1" fillId="0" borderId="2" xfId="0" applyFont="1" applyBorder="1"/>
    <xf numFmtId="0" fontId="3" fillId="0" borderId="0" xfId="0" applyFont="1" applyFill="1"/>
    <xf numFmtId="0" fontId="5" fillId="0" borderId="0" xfId="0" applyFont="1"/>
    <xf numFmtId="165" fontId="1" fillId="0" borderId="0" xfId="0" applyNumberFormat="1" applyFont="1"/>
    <xf numFmtId="2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891092</xdr:colOff>
      <xdr:row>35</xdr:row>
      <xdr:rowOff>85612</xdr:rowOff>
    </xdr:from>
    <xdr:to>
      <xdr:col>7</xdr:col>
      <xdr:colOff>609152</xdr:colOff>
      <xdr:row>49</xdr:row>
      <xdr:rowOff>108472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2792" y="5953012"/>
          <a:ext cx="3289935" cy="2289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"/>
  <sheetViews>
    <sheetView tabSelected="1" topLeftCell="A4" zoomScaleNormal="100" workbookViewId="0">
      <selection activeCell="N27" sqref="N27"/>
    </sheetView>
  </sheetViews>
  <sheetFormatPr baseColWidth="10" defaultColWidth="9.109375" defaultRowHeight="13.2" x14ac:dyDescent="0.25"/>
  <cols>
    <col min="1" max="1" width="14.33203125" customWidth="1"/>
    <col min="4" max="4" width="16.109375" customWidth="1"/>
    <col min="5" max="5" width="16.33203125" customWidth="1"/>
    <col min="6" max="6" width="12" customWidth="1"/>
    <col min="8" max="8" width="10.6640625" customWidth="1"/>
    <col min="9" max="9" width="25.5546875" customWidth="1"/>
    <col min="10" max="10" width="8.44140625" customWidth="1"/>
    <col min="11" max="11" width="13.109375" customWidth="1"/>
    <col min="12" max="12" width="11" style="23" customWidth="1"/>
    <col min="13" max="13" width="4.6640625" customWidth="1"/>
  </cols>
  <sheetData>
    <row r="1" spans="1:23" ht="17.399999999999999" x14ac:dyDescent="0.3">
      <c r="A1" s="3" t="s">
        <v>44</v>
      </c>
      <c r="D1" s="13" t="s">
        <v>57</v>
      </c>
      <c r="E1" s="13" t="s">
        <v>62</v>
      </c>
      <c r="I1" s="18" t="s">
        <v>54</v>
      </c>
    </row>
    <row r="2" spans="1:23" ht="17.399999999999999" x14ac:dyDescent="0.3">
      <c r="A2" s="3"/>
      <c r="I2" s="1"/>
    </row>
    <row r="3" spans="1:23" ht="18" x14ac:dyDescent="0.35">
      <c r="A3" s="20" t="s">
        <v>56</v>
      </c>
      <c r="I3" s="1"/>
    </row>
    <row r="4" spans="1:23" x14ac:dyDescent="0.25">
      <c r="A4" s="8"/>
      <c r="B4" s="19"/>
      <c r="I4" s="1" t="s">
        <v>20</v>
      </c>
      <c r="L4" s="21"/>
    </row>
    <row r="5" spans="1:23" x14ac:dyDescent="0.25">
      <c r="L5" s="21" t="s">
        <v>61</v>
      </c>
      <c r="M5" s="12"/>
      <c r="N5" s="1"/>
    </row>
    <row r="6" spans="1:23" x14ac:dyDescent="0.25">
      <c r="A6" s="1" t="s">
        <v>4</v>
      </c>
      <c r="B6" t="s">
        <v>7</v>
      </c>
      <c r="E6" s="1" t="s">
        <v>16</v>
      </c>
      <c r="I6" s="6" t="s">
        <v>21</v>
      </c>
      <c r="J6" s="6" t="s">
        <v>7</v>
      </c>
      <c r="K6" t="s">
        <v>41</v>
      </c>
      <c r="L6" s="23">
        <v>32</v>
      </c>
    </row>
    <row r="7" spans="1:23" x14ac:dyDescent="0.25">
      <c r="J7" s="4"/>
      <c r="K7" s="4"/>
      <c r="L7" s="23">
        <f>L6*10^-3</f>
        <v>3.2000000000000001E-2</v>
      </c>
      <c r="M7" s="4"/>
      <c r="N7" s="4"/>
      <c r="O7" s="4"/>
      <c r="P7" s="4"/>
      <c r="Q7" s="4"/>
      <c r="R7" s="4"/>
      <c r="S7" s="4"/>
    </row>
    <row r="8" spans="1:23" x14ac:dyDescent="0.25">
      <c r="A8" t="s">
        <v>5</v>
      </c>
      <c r="B8">
        <v>3120</v>
      </c>
      <c r="E8" t="s">
        <v>15</v>
      </c>
      <c r="F8" s="11">
        <v>0.29799999999999999</v>
      </c>
      <c r="I8" t="s">
        <v>22</v>
      </c>
      <c r="J8" s="5">
        <f>(F8-B20-J12/B11)/(1/B8+B18/B9+B21/B13+B19/B10)</f>
        <v>288.52031907913977</v>
      </c>
      <c r="K8" s="4">
        <f>J8/B8*1000</f>
        <v>92.474461243314025</v>
      </c>
      <c r="L8" s="21">
        <f>L7*J8</f>
        <v>9.2326502105324728</v>
      </c>
      <c r="M8" s="5"/>
      <c r="N8" s="4"/>
      <c r="O8" s="4"/>
      <c r="P8" s="4"/>
      <c r="Q8" s="4"/>
      <c r="R8" s="4"/>
      <c r="S8" s="4"/>
    </row>
    <row r="9" spans="1:23" x14ac:dyDescent="0.25">
      <c r="A9" t="s">
        <v>6</v>
      </c>
      <c r="B9">
        <v>1000</v>
      </c>
      <c r="E9" t="s">
        <v>14</v>
      </c>
      <c r="F9" s="7">
        <f>1-F8</f>
        <v>0.70199999999999996</v>
      </c>
      <c r="J9" s="4"/>
      <c r="K9" s="4"/>
      <c r="L9" s="21"/>
      <c r="M9" s="4"/>
      <c r="N9" s="4"/>
      <c r="O9" s="4"/>
      <c r="P9" s="4"/>
      <c r="Q9" s="4"/>
      <c r="R9" s="4"/>
      <c r="S9" s="4"/>
    </row>
    <row r="10" spans="1:23" x14ac:dyDescent="0.25">
      <c r="A10" t="s">
        <v>8</v>
      </c>
      <c r="B10">
        <v>1380</v>
      </c>
      <c r="I10" t="s">
        <v>23</v>
      </c>
      <c r="J10" s="4">
        <f>B18*J8</f>
        <v>173.11219144748387</v>
      </c>
      <c r="K10" s="4">
        <f>J10/B9*1000</f>
        <v>173.11219144748387</v>
      </c>
      <c r="L10" s="21"/>
      <c r="M10" s="4"/>
      <c r="N10" s="4"/>
      <c r="O10" s="4"/>
      <c r="P10" s="4"/>
      <c r="Q10" s="1" t="s">
        <v>4</v>
      </c>
      <c r="R10" s="4"/>
      <c r="S10" s="4"/>
    </row>
    <row r="11" spans="1:23" x14ac:dyDescent="0.25">
      <c r="A11" t="s">
        <v>9</v>
      </c>
      <c r="B11">
        <v>2501</v>
      </c>
      <c r="E11" t="s">
        <v>43</v>
      </c>
      <c r="F11" s="11">
        <v>0.6</v>
      </c>
      <c r="J11" s="4"/>
      <c r="K11" s="4"/>
      <c r="L11" s="21"/>
      <c r="M11" s="4"/>
      <c r="N11" s="4"/>
      <c r="O11" s="4"/>
      <c r="Q11" t="s">
        <v>7</v>
      </c>
      <c r="R11" s="1" t="s">
        <v>3</v>
      </c>
      <c r="S11" s="1" t="s">
        <v>18</v>
      </c>
      <c r="T11" s="1" t="s">
        <v>19</v>
      </c>
      <c r="U11" t="s">
        <v>13</v>
      </c>
      <c r="W11" s="1" t="s">
        <v>60</v>
      </c>
    </row>
    <row r="12" spans="1:23" x14ac:dyDescent="0.25">
      <c r="A12" t="s">
        <v>10</v>
      </c>
      <c r="B12">
        <v>2691</v>
      </c>
      <c r="F12" s="7"/>
      <c r="I12" t="s">
        <v>26</v>
      </c>
      <c r="J12" s="4">
        <v>30</v>
      </c>
      <c r="K12" s="4">
        <f>J12/B11*1000</f>
        <v>11.995201919232308</v>
      </c>
      <c r="L12" s="21"/>
      <c r="M12" s="4"/>
      <c r="N12" s="4"/>
      <c r="O12" s="4"/>
      <c r="P12" s="4"/>
      <c r="Q12" s="4"/>
    </row>
    <row r="13" spans="1:23" x14ac:dyDescent="0.25">
      <c r="A13" t="s">
        <v>55</v>
      </c>
      <c r="B13">
        <v>2200</v>
      </c>
      <c r="J13" s="4"/>
      <c r="K13" s="4"/>
      <c r="L13" s="21"/>
      <c r="M13" s="4"/>
      <c r="N13" s="4"/>
      <c r="O13" s="4"/>
      <c r="P13" t="s">
        <v>9</v>
      </c>
      <c r="Q13">
        <v>2780</v>
      </c>
      <c r="R13" s="2">
        <v>0.55000000000000004</v>
      </c>
      <c r="S13" s="2">
        <v>7.0000000000000001E-3</v>
      </c>
      <c r="T13" t="s">
        <v>59</v>
      </c>
      <c r="U13" t="s">
        <v>58</v>
      </c>
      <c r="W13">
        <f>Q13*R13*0.688</f>
        <v>1051.952</v>
      </c>
    </row>
    <row r="14" spans="1:23" x14ac:dyDescent="0.25">
      <c r="I14" t="s">
        <v>27</v>
      </c>
      <c r="J14" s="5">
        <f>B19*J8</f>
        <v>0.57704063815827955</v>
      </c>
      <c r="K14" s="4">
        <f>J14/B10*1000</f>
        <v>0.41814538996976774</v>
      </c>
      <c r="L14" s="21">
        <f>L7*J14</f>
        <v>1.8465300421064947E-2</v>
      </c>
      <c r="M14" s="5"/>
      <c r="N14" s="4"/>
      <c r="O14" s="4"/>
      <c r="P14" t="s">
        <v>10</v>
      </c>
      <c r="Q14">
        <v>2820</v>
      </c>
      <c r="R14" s="7">
        <v>0.54</v>
      </c>
      <c r="S14" s="2">
        <v>4.0000000000000001E-3</v>
      </c>
      <c r="W14">
        <f>Q14*R14*0.688</f>
        <v>1047.6864</v>
      </c>
    </row>
    <row r="15" spans="1:23" x14ac:dyDescent="0.25">
      <c r="J15" s="4"/>
      <c r="K15" s="4"/>
      <c r="M15" s="4"/>
      <c r="N15" s="4"/>
      <c r="O15" s="4"/>
      <c r="P15" s="4"/>
      <c r="Q15" s="4"/>
      <c r="R15" s="4"/>
      <c r="S15" s="4"/>
    </row>
    <row r="16" spans="1:23" x14ac:dyDescent="0.25">
      <c r="A16" s="1" t="s">
        <v>17</v>
      </c>
      <c r="D16" s="1" t="s">
        <v>19</v>
      </c>
      <c r="I16" t="s">
        <v>38</v>
      </c>
      <c r="J16" s="4"/>
      <c r="K16" s="4">
        <f>B20*1000</f>
        <v>20</v>
      </c>
      <c r="M16" s="4"/>
      <c r="N16" s="4"/>
      <c r="O16" s="4"/>
      <c r="P16" s="4"/>
      <c r="Q16" s="4"/>
      <c r="R16" s="4"/>
      <c r="S16" s="4"/>
    </row>
    <row r="17" spans="1:19" x14ac:dyDescent="0.25">
      <c r="J17" s="4"/>
      <c r="K17" s="4"/>
      <c r="N17" s="4"/>
      <c r="O17" s="4"/>
      <c r="P17" s="4"/>
      <c r="Q17" s="4"/>
      <c r="R17" s="4"/>
      <c r="S17" s="4"/>
    </row>
    <row r="18" spans="1:19" x14ac:dyDescent="0.25">
      <c r="A18" t="s">
        <v>0</v>
      </c>
      <c r="B18" s="17">
        <v>0.6</v>
      </c>
      <c r="I18" t="s">
        <v>45</v>
      </c>
      <c r="J18" s="5">
        <f>B21*J8</f>
        <v>0</v>
      </c>
      <c r="K18" s="4">
        <f>J18/B13*1000</f>
        <v>0</v>
      </c>
      <c r="L18" s="21"/>
      <c r="M18" s="1"/>
      <c r="N18" s="4"/>
      <c r="O18" s="4"/>
      <c r="P18" s="4"/>
      <c r="Q18" s="4"/>
      <c r="R18" s="4"/>
      <c r="S18" s="4"/>
    </row>
    <row r="19" spans="1:19" x14ac:dyDescent="0.25">
      <c r="A19" t="s">
        <v>1</v>
      </c>
      <c r="B19" s="2">
        <v>2E-3</v>
      </c>
      <c r="D19" s="2">
        <v>0.7</v>
      </c>
      <c r="J19" s="4"/>
      <c r="K19" s="4"/>
      <c r="N19" s="4"/>
      <c r="O19" s="4"/>
      <c r="P19" s="4"/>
      <c r="Q19" s="4"/>
      <c r="R19" s="4"/>
      <c r="S19" s="4"/>
    </row>
    <row r="20" spans="1:19" x14ac:dyDescent="0.25">
      <c r="A20" t="s">
        <v>2</v>
      </c>
      <c r="B20" s="2">
        <v>0.02</v>
      </c>
      <c r="I20" t="s">
        <v>47</v>
      </c>
      <c r="J20" s="4">
        <f>J24/(1-B33)</f>
        <v>924.0536842105264</v>
      </c>
      <c r="K20" s="4"/>
      <c r="N20" s="4"/>
      <c r="O20" s="4"/>
      <c r="P20" s="4"/>
      <c r="Q20" s="4"/>
      <c r="R20" s="4"/>
      <c r="S20" s="4"/>
    </row>
    <row r="21" spans="1:19" x14ac:dyDescent="0.25">
      <c r="A21" t="s">
        <v>42</v>
      </c>
      <c r="B21" s="2">
        <v>0</v>
      </c>
      <c r="J21" s="4"/>
      <c r="K21" s="4"/>
      <c r="N21" s="4"/>
      <c r="O21" s="4"/>
      <c r="P21" s="4"/>
      <c r="Q21" s="4"/>
      <c r="R21" s="4"/>
      <c r="S21" s="4"/>
    </row>
    <row r="22" spans="1:19" x14ac:dyDescent="0.25">
      <c r="B22" s="7"/>
      <c r="I22" t="s">
        <v>46</v>
      </c>
      <c r="J22" s="5">
        <f>J20/(1-(F29-D29))</f>
        <v>932.44569546975424</v>
      </c>
      <c r="K22" s="4"/>
      <c r="L22" s="23">
        <f>J22*L7</f>
        <v>29.838262255032138</v>
      </c>
      <c r="N22" s="4"/>
      <c r="O22" s="4"/>
      <c r="P22" s="4"/>
      <c r="Q22" s="4"/>
      <c r="R22" s="4"/>
      <c r="S22" s="4"/>
    </row>
    <row r="23" spans="1:19" x14ac:dyDescent="0.25">
      <c r="B23" s="7"/>
      <c r="J23" s="4"/>
      <c r="K23" s="4"/>
      <c r="N23" s="4"/>
      <c r="O23" s="4"/>
      <c r="P23" s="4"/>
      <c r="Q23" s="4"/>
      <c r="R23" s="4"/>
      <c r="S23" s="4"/>
    </row>
    <row r="24" spans="1:19" x14ac:dyDescent="0.25">
      <c r="B24" s="7"/>
      <c r="I24" t="s">
        <v>48</v>
      </c>
      <c r="J24" s="16">
        <f>F9*B29*B11</f>
        <v>877.851</v>
      </c>
      <c r="K24" s="4">
        <f>J24/B11*1000</f>
        <v>351</v>
      </c>
      <c r="L24" s="21"/>
      <c r="M24" s="5"/>
      <c r="N24" s="4"/>
      <c r="O24" s="4"/>
      <c r="P24" s="4"/>
      <c r="Q24" s="4"/>
      <c r="R24" s="4"/>
      <c r="S24" s="4"/>
    </row>
    <row r="25" spans="1:19" x14ac:dyDescent="0.25">
      <c r="J25" s="4"/>
      <c r="K25" s="4"/>
      <c r="M25" s="4"/>
      <c r="N25" s="4"/>
      <c r="O25" s="4"/>
      <c r="P25" s="4"/>
      <c r="Q25" s="4"/>
      <c r="R25" s="4"/>
      <c r="S25" s="4"/>
    </row>
    <row r="26" spans="1:19" x14ac:dyDescent="0.25">
      <c r="I26" t="s">
        <v>24</v>
      </c>
      <c r="J26" s="5">
        <f>B30*B12*F9</f>
        <v>472.27049999999997</v>
      </c>
      <c r="K26" s="4">
        <f>J26/B12*1000</f>
        <v>175.5</v>
      </c>
      <c r="L26" s="21"/>
      <c r="M26" s="5"/>
      <c r="N26" s="4">
        <f>K26+K28</f>
        <v>351</v>
      </c>
      <c r="O26" s="4"/>
      <c r="P26" s="4"/>
      <c r="Q26" s="4"/>
      <c r="R26" s="4"/>
      <c r="S26" s="4"/>
    </row>
    <row r="27" spans="1:19" x14ac:dyDescent="0.25">
      <c r="A27" s="1" t="s">
        <v>3</v>
      </c>
      <c r="D27" s="1" t="s">
        <v>18</v>
      </c>
      <c r="F27" s="1" t="s">
        <v>19</v>
      </c>
      <c r="J27" s="4"/>
      <c r="K27" s="4"/>
      <c r="M27" s="4"/>
      <c r="N27" s="4"/>
      <c r="O27" s="4"/>
      <c r="P27" s="4"/>
      <c r="Q27" s="4"/>
      <c r="R27" s="4"/>
      <c r="S27" s="4"/>
    </row>
    <row r="28" spans="1:19" x14ac:dyDescent="0.25">
      <c r="I28" t="s">
        <v>25</v>
      </c>
      <c r="J28" s="5">
        <f>B31*B12*F9</f>
        <v>472.27049999999997</v>
      </c>
      <c r="K28" s="4">
        <f>J28/B12*1000</f>
        <v>175.5</v>
      </c>
      <c r="L28" s="21"/>
      <c r="M28" s="5"/>
      <c r="N28" s="4"/>
      <c r="O28" s="4"/>
      <c r="P28" s="4"/>
      <c r="Q28" s="4"/>
      <c r="R28" s="4"/>
      <c r="S28" s="4"/>
    </row>
    <row r="29" spans="1:19" x14ac:dyDescent="0.25">
      <c r="A29" t="s">
        <v>9</v>
      </c>
      <c r="B29" s="2">
        <v>0.5</v>
      </c>
      <c r="D29" s="2">
        <v>8.0000000000000002E-3</v>
      </c>
      <c r="F29" s="2">
        <v>1.7000000000000001E-2</v>
      </c>
      <c r="I29" t="s">
        <v>49</v>
      </c>
      <c r="J29" s="4">
        <f>J26+J28</f>
        <v>944.54099999999994</v>
      </c>
      <c r="K29" s="4"/>
      <c r="L29" s="23">
        <f>J29*L7</f>
        <v>30.225311999999999</v>
      </c>
      <c r="M29" s="4"/>
      <c r="N29" s="4"/>
      <c r="O29" s="4"/>
      <c r="P29" s="4"/>
      <c r="Q29" s="4"/>
      <c r="R29" s="4"/>
      <c r="S29" s="4"/>
    </row>
    <row r="30" spans="1:19" x14ac:dyDescent="0.25">
      <c r="A30" t="s">
        <v>11</v>
      </c>
      <c r="B30" s="7">
        <f>(1-B29)/2</f>
        <v>0.25</v>
      </c>
      <c r="D30" s="2">
        <v>5.0000000000000001E-3</v>
      </c>
      <c r="J30" s="4"/>
      <c r="K30" s="4"/>
      <c r="M30" s="4"/>
      <c r="N30" s="4"/>
      <c r="O30" s="4"/>
      <c r="P30" s="4"/>
      <c r="Q30" s="4"/>
      <c r="R30" s="4"/>
      <c r="S30" s="4"/>
    </row>
    <row r="31" spans="1:19" x14ac:dyDescent="0.25">
      <c r="A31" t="s">
        <v>12</v>
      </c>
      <c r="B31" s="7">
        <f>(1-B29)/2</f>
        <v>0.25</v>
      </c>
      <c r="D31" s="7">
        <f>D30</f>
        <v>5.0000000000000001E-3</v>
      </c>
      <c r="I31" t="s">
        <v>53</v>
      </c>
      <c r="J31" s="4">
        <f>B49</f>
        <v>4.0732347059385852</v>
      </c>
      <c r="K31" s="4"/>
      <c r="M31" s="4"/>
      <c r="N31" s="4"/>
      <c r="O31" s="4"/>
      <c r="P31" s="4"/>
      <c r="Q31" s="4"/>
      <c r="R31" s="4"/>
      <c r="S31" s="4"/>
    </row>
    <row r="32" spans="1:19" x14ac:dyDescent="0.25">
      <c r="J32" s="4"/>
      <c r="K32" s="4"/>
      <c r="M32" s="4"/>
      <c r="N32" s="4"/>
      <c r="O32" s="4"/>
      <c r="P32" s="4"/>
      <c r="Q32" s="4"/>
      <c r="R32" s="4"/>
      <c r="S32" s="4"/>
    </row>
    <row r="33" spans="1:19" x14ac:dyDescent="0.25">
      <c r="A33" t="s">
        <v>13</v>
      </c>
      <c r="B33" s="2">
        <v>0.05</v>
      </c>
      <c r="J33" s="4"/>
      <c r="K33" s="4"/>
      <c r="M33" s="4"/>
      <c r="N33" s="4"/>
      <c r="O33" s="4"/>
      <c r="P33" s="4"/>
      <c r="Q33" s="4"/>
      <c r="R33" s="4"/>
      <c r="S33" s="4"/>
    </row>
    <row r="34" spans="1:19" x14ac:dyDescent="0.25">
      <c r="I34" t="s">
        <v>28</v>
      </c>
      <c r="J34" s="5">
        <f>J10-J31</f>
        <v>169.03895674154529</v>
      </c>
      <c r="K34" s="4"/>
      <c r="L34" s="21">
        <f>J34*L7</f>
        <v>5.4092466157294492</v>
      </c>
      <c r="M34" s="5"/>
      <c r="N34" s="4"/>
      <c r="O34" s="4"/>
      <c r="P34" s="4"/>
      <c r="Q34" s="4"/>
      <c r="R34" s="4"/>
      <c r="S34" s="4"/>
    </row>
    <row r="35" spans="1:19" x14ac:dyDescent="0.25">
      <c r="E35" s="1" t="s">
        <v>35</v>
      </c>
      <c r="J35" s="4"/>
      <c r="K35" s="4"/>
      <c r="M35" s="4"/>
      <c r="N35" s="4"/>
      <c r="O35" s="4"/>
      <c r="P35" s="4"/>
      <c r="Q35" s="4"/>
      <c r="R35" s="4"/>
      <c r="S35" s="4"/>
    </row>
    <row r="36" spans="1:19" x14ac:dyDescent="0.25">
      <c r="J36" s="4"/>
      <c r="K36" s="4"/>
      <c r="M36" s="4"/>
      <c r="N36" s="4"/>
      <c r="O36" s="4"/>
      <c r="P36" s="4"/>
      <c r="Q36" s="4"/>
      <c r="R36" s="4"/>
      <c r="S36" s="4"/>
    </row>
    <row r="37" spans="1:19" x14ac:dyDescent="0.25">
      <c r="A37" s="1" t="s">
        <v>29</v>
      </c>
      <c r="I37" t="s">
        <v>34</v>
      </c>
      <c r="J37" s="10">
        <f>J8+J10+J14+J24+J26+J28+J18</f>
        <v>2284.601551164782</v>
      </c>
      <c r="K37" s="4" t="s">
        <v>7</v>
      </c>
      <c r="M37" s="4"/>
      <c r="N37" s="4"/>
      <c r="O37" s="4"/>
      <c r="P37" s="4"/>
      <c r="Q37" s="4"/>
      <c r="R37" s="4"/>
      <c r="S37" s="4"/>
    </row>
    <row r="38" spans="1:19" x14ac:dyDescent="0.25">
      <c r="K38" s="4"/>
      <c r="M38" s="4"/>
      <c r="N38" s="4"/>
      <c r="O38" s="4"/>
      <c r="P38" s="4"/>
      <c r="Q38" s="4"/>
      <c r="R38" s="4"/>
      <c r="S38" s="4"/>
    </row>
    <row r="39" spans="1:19" x14ac:dyDescent="0.25">
      <c r="A39" s="8" t="s">
        <v>32</v>
      </c>
      <c r="B39" s="4"/>
      <c r="I39" t="s">
        <v>36</v>
      </c>
      <c r="J39" s="14">
        <f>J10/(J8+F12*J18)</f>
        <v>0.6</v>
      </c>
      <c r="K39" s="4" t="s">
        <v>37</v>
      </c>
      <c r="M39" s="4"/>
      <c r="N39" s="4"/>
      <c r="O39" s="4"/>
      <c r="P39" s="4"/>
      <c r="Q39" s="4"/>
      <c r="R39" s="4"/>
      <c r="S39" s="4"/>
    </row>
    <row r="40" spans="1:19" x14ac:dyDescent="0.25">
      <c r="A40" t="s">
        <v>50</v>
      </c>
      <c r="B40" s="4">
        <f>F29*J22</f>
        <v>15.851576822985823</v>
      </c>
      <c r="M40" s="4"/>
      <c r="N40" s="4"/>
      <c r="O40" s="4"/>
      <c r="P40" s="4"/>
      <c r="Q40" s="4"/>
      <c r="R40" s="4"/>
      <c r="S40" s="4"/>
    </row>
    <row r="41" spans="1:19" x14ac:dyDescent="0.25">
      <c r="A41" t="s">
        <v>31</v>
      </c>
      <c r="B41" s="4">
        <f>D19*J14</f>
        <v>0.40392844671079564</v>
      </c>
      <c r="M41" s="4"/>
      <c r="N41" s="4"/>
      <c r="O41" s="4"/>
      <c r="P41" s="4"/>
      <c r="Q41" s="4"/>
      <c r="R41" s="4"/>
      <c r="S41" s="4"/>
    </row>
    <row r="42" spans="1:19" x14ac:dyDescent="0.25">
      <c r="B42" s="9">
        <f>SUM(B40:B41)</f>
        <v>16.25550526969662</v>
      </c>
      <c r="I42" t="s">
        <v>39</v>
      </c>
      <c r="K42" s="4">
        <f>K8+K10+K12+K14+K16+K18</f>
        <v>298</v>
      </c>
    </row>
    <row r="43" spans="1:19" x14ac:dyDescent="0.25">
      <c r="I43" t="s">
        <v>40</v>
      </c>
      <c r="K43" s="4">
        <f>K24+K26+K28</f>
        <v>702</v>
      </c>
    </row>
    <row r="44" spans="1:19" x14ac:dyDescent="0.25">
      <c r="A44" s="8" t="s">
        <v>30</v>
      </c>
      <c r="B44" s="4"/>
      <c r="K44" s="15">
        <f>SUM(K42:K43)</f>
        <v>1000</v>
      </c>
      <c r="L44" s="24"/>
    </row>
    <row r="45" spans="1:19" x14ac:dyDescent="0.25">
      <c r="A45" t="s">
        <v>33</v>
      </c>
      <c r="B45" s="4">
        <f>D30*J26+D31*J28</f>
        <v>4.7227049999999995</v>
      </c>
    </row>
    <row r="46" spans="1:19" x14ac:dyDescent="0.25">
      <c r="A46" t="s">
        <v>51</v>
      </c>
      <c r="B46" s="16">
        <f>D29*J22</f>
        <v>7.4595655637580345</v>
      </c>
    </row>
    <row r="47" spans="1:19" x14ac:dyDescent="0.25">
      <c r="B47" s="9">
        <f>SUM(B45:B46)</f>
        <v>12.182270563758035</v>
      </c>
    </row>
    <row r="48" spans="1:19" x14ac:dyDescent="0.25">
      <c r="B48" s="4"/>
    </row>
    <row r="49" spans="1:12" x14ac:dyDescent="0.25">
      <c r="A49" t="s">
        <v>52</v>
      </c>
      <c r="B49" s="9">
        <f>B42-B47</f>
        <v>4.0732347059385852</v>
      </c>
    </row>
    <row r="56" spans="1:12" x14ac:dyDescent="0.25">
      <c r="B56" s="22"/>
    </row>
    <row r="61" spans="1:12" x14ac:dyDescent="0.25">
      <c r="J61" t="s">
        <v>63</v>
      </c>
      <c r="K61">
        <v>4671.1000000000004</v>
      </c>
      <c r="L61" s="23">
        <f>(K62-K61)/7.5</f>
        <v>2555.2666666666669</v>
      </c>
    </row>
    <row r="62" spans="1:12" x14ac:dyDescent="0.25">
      <c r="K62">
        <v>23835.599999999999</v>
      </c>
    </row>
    <row r="63" spans="1:12" x14ac:dyDescent="0.25">
      <c r="K63" s="25">
        <v>1.2E-2</v>
      </c>
    </row>
    <row r="64" spans="1:12" x14ac:dyDescent="0.25">
      <c r="K64" t="s">
        <v>64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Betongresept</vt:lpstr>
    </vt:vector>
  </TitlesOfParts>
  <Company>Norconsult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Alvær Ragnhild Marie</dc:creator>
  <cp:lastModifiedBy>odin iversen</cp:lastModifiedBy>
  <cp:lastPrinted>2012-01-18T15:12:58Z</cp:lastPrinted>
  <dcterms:created xsi:type="dcterms:W3CDTF">2012-01-18T14:24:04Z</dcterms:created>
  <dcterms:modified xsi:type="dcterms:W3CDTF">2022-05-22T08:26:23Z</dcterms:modified>
</cp:coreProperties>
</file>