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225"/>
  <workbookPr/>
  <mc:AlternateContent xmlns:mc="http://schemas.openxmlformats.org/markup-compatibility/2006">
    <mc:Choice Requires="x15">
      <x15ac:absPath xmlns:x15ac="http://schemas.microsoft.com/office/spreadsheetml/2010/11/ac" url="https://hvl365-my.sharepoint.com/personal/590784_stud_hvl_no/Documents/Bachelor 2022/Vedlegg til bacheloroppgave/"/>
    </mc:Choice>
  </mc:AlternateContent>
  <xr:revisionPtr revIDLastSave="92" documentId="8_{7C71E434-266F-4968-903B-C4C2A6708ABE}" xr6:coauthVersionLast="47" xr6:coauthVersionMax="48" xr10:uidLastSave="{C407F37A-E03B-4E12-82F1-FE46492FB2D9}"/>
  <bookViews>
    <workbookView xWindow="-108" yWindow="-108" windowWidth="23256" windowHeight="12576" tabRatio="795" firstSheet="9" activeTab="17" xr2:uid="{00000000-000D-0000-FFFF-FFFF00000000}"/>
  </bookViews>
  <sheets>
    <sheet name="Oppsummering" sheetId="2" r:id="rId1"/>
    <sheet name="Diagrammer" sheetId="20" r:id="rId2"/>
    <sheet name="HVL1_april" sheetId="11" r:id="rId3"/>
    <sheet name="HVL2_April" sheetId="3" r:id="rId4"/>
    <sheet name="HVL3_April" sheetId="4" r:id="rId5"/>
    <sheet name="HVL4&amp;5_April" sheetId="5" r:id="rId6"/>
    <sheet name="HVL6_April" sheetId="6" r:id="rId7"/>
    <sheet name="HVL7_April" sheetId="7" r:id="rId8"/>
    <sheet name="HVL8a_April" sheetId="8" r:id="rId9"/>
    <sheet name="HVL8b_april" sheetId="9" r:id="rId10"/>
    <sheet name="HVL9_april" sheetId="10" r:id="rId11"/>
    <sheet name="HVL1_oktober" sheetId="12" r:id="rId12"/>
    <sheet name="HVL2_oktober" sheetId="13" r:id="rId13"/>
    <sheet name="HVL3_oktober" sheetId="14" r:id="rId14"/>
    <sheet name="HVL4&amp;5_oktober" sheetId="18" r:id="rId15"/>
    <sheet name="HVL6_oktober" sheetId="19" r:id="rId16"/>
    <sheet name="HVL1_April_Intensitet" sheetId="17" r:id="rId17"/>
    <sheet name="HVL8a_Intensitet" sheetId="16" r:id="rId1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63" i="20" l="1"/>
  <c r="E62" i="20"/>
  <c r="E61" i="20"/>
  <c r="E60" i="20"/>
  <c r="E59" i="20"/>
  <c r="D60" i="19"/>
  <c r="H60" i="19" s="1"/>
  <c r="C60" i="19"/>
  <c r="F60" i="19" s="1"/>
  <c r="B60" i="19"/>
  <c r="G60" i="19" s="1"/>
  <c r="G56" i="19"/>
  <c r="D54" i="19"/>
  <c r="H54" i="19" s="1"/>
  <c r="C54" i="19"/>
  <c r="F54" i="19" s="1"/>
  <c r="B54" i="19"/>
  <c r="G54" i="19" s="1"/>
  <c r="G50" i="19"/>
  <c r="D48" i="19"/>
  <c r="H48" i="19" s="1"/>
  <c r="C48" i="19"/>
  <c r="F48" i="19" s="1"/>
  <c r="B48" i="19"/>
  <c r="G48" i="19" s="1"/>
  <c r="G44" i="19"/>
  <c r="D42" i="19"/>
  <c r="H42" i="19" s="1"/>
  <c r="C42" i="19"/>
  <c r="F42" i="19" s="1"/>
  <c r="B42" i="19"/>
  <c r="G42" i="19" s="1"/>
  <c r="G38" i="19"/>
  <c r="D36" i="19"/>
  <c r="H36" i="19" s="1"/>
  <c r="C36" i="19"/>
  <c r="F36" i="19" s="1"/>
  <c r="B36" i="19"/>
  <c r="G36" i="19" s="1"/>
  <c r="G32" i="19"/>
  <c r="D30" i="19"/>
  <c r="H30" i="19" s="1"/>
  <c r="C30" i="19"/>
  <c r="F30" i="19" s="1"/>
  <c r="B30" i="19"/>
  <c r="G30" i="19" s="1"/>
  <c r="G26" i="19"/>
  <c r="D24" i="19"/>
  <c r="H24" i="19" s="1"/>
  <c r="C24" i="19"/>
  <c r="F24" i="19" s="1"/>
  <c r="B24" i="19"/>
  <c r="G24" i="19" s="1"/>
  <c r="G20" i="19"/>
  <c r="H18" i="19"/>
  <c r="D18" i="19"/>
  <c r="C18" i="19"/>
  <c r="F18" i="19" s="1"/>
  <c r="B18" i="19"/>
  <c r="G18" i="19" s="1"/>
  <c r="G14" i="19"/>
  <c r="D12" i="19"/>
  <c r="H12" i="19" s="1"/>
  <c r="C12" i="19"/>
  <c r="F12" i="19" s="1"/>
  <c r="B12" i="19"/>
  <c r="G12" i="19" s="1"/>
  <c r="G8" i="19"/>
  <c r="D6" i="19"/>
  <c r="H6" i="19" s="1"/>
  <c r="C6" i="19"/>
  <c r="F6" i="19" s="1"/>
  <c r="B6" i="19"/>
  <c r="G6" i="19" s="1"/>
  <c r="G2" i="19"/>
  <c r="D60" i="18"/>
  <c r="H60" i="18" s="1"/>
  <c r="C60" i="18"/>
  <c r="F60" i="18" s="1"/>
  <c r="B60" i="18"/>
  <c r="G60" i="18" s="1"/>
  <c r="G56" i="18"/>
  <c r="D54" i="18"/>
  <c r="H54" i="18" s="1"/>
  <c r="C54" i="18"/>
  <c r="F54" i="18" s="1"/>
  <c r="B54" i="18"/>
  <c r="G54" i="18" s="1"/>
  <c r="G50" i="18"/>
  <c r="D48" i="18"/>
  <c r="H48" i="18" s="1"/>
  <c r="C48" i="18"/>
  <c r="F48" i="18" s="1"/>
  <c r="B48" i="18"/>
  <c r="G48" i="18" s="1"/>
  <c r="G44" i="18"/>
  <c r="D42" i="18"/>
  <c r="H42" i="18" s="1"/>
  <c r="C42" i="18"/>
  <c r="F42" i="18" s="1"/>
  <c r="B42" i="18"/>
  <c r="G42" i="18" s="1"/>
  <c r="G38" i="18"/>
  <c r="D36" i="18"/>
  <c r="H36" i="18" s="1"/>
  <c r="C36" i="18"/>
  <c r="F36" i="18" s="1"/>
  <c r="B36" i="18"/>
  <c r="G36" i="18" s="1"/>
  <c r="G32" i="18"/>
  <c r="D30" i="18"/>
  <c r="H30" i="18" s="1"/>
  <c r="C30" i="18"/>
  <c r="F30" i="18" s="1"/>
  <c r="B30" i="18"/>
  <c r="G30" i="18" s="1"/>
  <c r="G26" i="18"/>
  <c r="D24" i="18"/>
  <c r="H24" i="18" s="1"/>
  <c r="C24" i="18"/>
  <c r="F24" i="18" s="1"/>
  <c r="B24" i="18"/>
  <c r="G24" i="18" s="1"/>
  <c r="G20" i="18"/>
  <c r="D18" i="18"/>
  <c r="H18" i="18" s="1"/>
  <c r="C18" i="18"/>
  <c r="F18" i="18" s="1"/>
  <c r="B18" i="18"/>
  <c r="G18" i="18" s="1"/>
  <c r="G14" i="18"/>
  <c r="D12" i="18"/>
  <c r="H12" i="18" s="1"/>
  <c r="C12" i="18"/>
  <c r="F12" i="18" s="1"/>
  <c r="B12" i="18"/>
  <c r="G12" i="18" s="1"/>
  <c r="G8" i="18"/>
  <c r="D6" i="18"/>
  <c r="H6" i="18" s="1"/>
  <c r="C6" i="18"/>
  <c r="F6" i="18" s="1"/>
  <c r="B6" i="18"/>
  <c r="G6" i="18" s="1"/>
  <c r="G2" i="18"/>
  <c r="U19" i="16"/>
  <c r="T19" i="16"/>
  <c r="S19" i="16"/>
  <c r="S21" i="16" s="1"/>
  <c r="P19" i="16"/>
  <c r="O19" i="16"/>
  <c r="N19" i="16"/>
  <c r="N21" i="16" s="1"/>
  <c r="U22" i="17"/>
  <c r="T22" i="17"/>
  <c r="S22" i="17"/>
  <c r="P22" i="17"/>
  <c r="O22" i="17"/>
  <c r="N22" i="17"/>
  <c r="N24" i="17" s="1"/>
  <c r="F85" i="17"/>
  <c r="D85" i="17"/>
  <c r="H85" i="17" s="1"/>
  <c r="C85" i="17"/>
  <c r="B85" i="17"/>
  <c r="G85" i="17" s="1"/>
  <c r="G81" i="17"/>
  <c r="H79" i="17"/>
  <c r="D79" i="17"/>
  <c r="C79" i="17"/>
  <c r="F79" i="17" s="1"/>
  <c r="B79" i="17"/>
  <c r="G79" i="17" s="1"/>
  <c r="H73" i="17"/>
  <c r="F73" i="17"/>
  <c r="D73" i="17"/>
  <c r="C73" i="17"/>
  <c r="B73" i="17"/>
  <c r="G73" i="17" s="1"/>
  <c r="G69" i="17"/>
  <c r="F67" i="17"/>
  <c r="D67" i="17"/>
  <c r="H67" i="17" s="1"/>
  <c r="C67" i="17"/>
  <c r="B67" i="17"/>
  <c r="G67" i="17" s="1"/>
  <c r="G63" i="17"/>
  <c r="H61" i="17"/>
  <c r="D61" i="17"/>
  <c r="C61" i="17"/>
  <c r="F61" i="17" s="1"/>
  <c r="B61" i="17"/>
  <c r="G61" i="17" s="1"/>
  <c r="G57" i="17"/>
  <c r="H55" i="17"/>
  <c r="D55" i="17"/>
  <c r="C55" i="17"/>
  <c r="F55" i="17" s="1"/>
  <c r="B55" i="17"/>
  <c r="G55" i="17" s="1"/>
  <c r="G51" i="17"/>
  <c r="H49" i="17"/>
  <c r="F49" i="17"/>
  <c r="D49" i="17"/>
  <c r="C49" i="17"/>
  <c r="B49" i="17"/>
  <c r="G49" i="17" s="1"/>
  <c r="H43" i="17"/>
  <c r="D43" i="17"/>
  <c r="C43" i="17"/>
  <c r="F43" i="17" s="1"/>
  <c r="B43" i="17"/>
  <c r="G43" i="17" s="1"/>
  <c r="H37" i="17"/>
  <c r="F37" i="17"/>
  <c r="D37" i="17"/>
  <c r="C37" i="17"/>
  <c r="B37" i="17"/>
  <c r="G37" i="17" s="1"/>
  <c r="G33" i="17"/>
  <c r="F31" i="17"/>
  <c r="D31" i="17"/>
  <c r="H31" i="17" s="1"/>
  <c r="C31" i="17"/>
  <c r="B31" i="17"/>
  <c r="G31" i="17" s="1"/>
  <c r="G27" i="17"/>
  <c r="H25" i="17"/>
  <c r="D25" i="17"/>
  <c r="C25" i="17"/>
  <c r="F25" i="17" s="1"/>
  <c r="B25" i="17"/>
  <c r="G25" i="17" s="1"/>
  <c r="H19" i="17"/>
  <c r="F19" i="17"/>
  <c r="D19" i="17"/>
  <c r="C19" i="17"/>
  <c r="B19" i="17"/>
  <c r="G19" i="17" s="1"/>
  <c r="G15" i="17"/>
  <c r="F13" i="17"/>
  <c r="D13" i="17"/>
  <c r="H13" i="17" s="1"/>
  <c r="C13" i="17"/>
  <c r="B13" i="17"/>
  <c r="G13" i="17" s="1"/>
  <c r="G9" i="17"/>
  <c r="H7" i="17"/>
  <c r="D7" i="17"/>
  <c r="C7" i="17"/>
  <c r="F7" i="17" s="1"/>
  <c r="B7" i="17"/>
  <c r="G7" i="17" s="1"/>
  <c r="G3" i="17"/>
  <c r="G57" i="16"/>
  <c r="B61" i="16"/>
  <c r="C61" i="16"/>
  <c r="F61" i="16" s="1"/>
  <c r="D61" i="16"/>
  <c r="H61" i="16" s="1"/>
  <c r="G61" i="16"/>
  <c r="G51" i="16"/>
  <c r="B55" i="16"/>
  <c r="C55" i="16"/>
  <c r="F55" i="16" s="1"/>
  <c r="D55" i="16"/>
  <c r="H55" i="16" s="1"/>
  <c r="G55" i="16"/>
  <c r="G45" i="16"/>
  <c r="B49" i="16"/>
  <c r="G49" i="16" s="1"/>
  <c r="C49" i="16"/>
  <c r="F49" i="16" s="1"/>
  <c r="D49" i="16"/>
  <c r="H49" i="16" s="1"/>
  <c r="B43" i="16"/>
  <c r="G43" i="16" s="1"/>
  <c r="C43" i="16"/>
  <c r="F43" i="16" s="1"/>
  <c r="D43" i="16"/>
  <c r="H43" i="16" s="1"/>
  <c r="B37" i="16"/>
  <c r="G37" i="16" s="1"/>
  <c r="C37" i="16"/>
  <c r="F37" i="16" s="1"/>
  <c r="D37" i="16"/>
  <c r="H37" i="16" s="1"/>
  <c r="G27" i="16"/>
  <c r="B31" i="16"/>
  <c r="G31" i="16" s="1"/>
  <c r="C31" i="16"/>
  <c r="D31" i="16"/>
  <c r="H31" i="16" s="1"/>
  <c r="F31" i="16"/>
  <c r="G21" i="16"/>
  <c r="B25" i="16"/>
  <c r="G25" i="16" s="1"/>
  <c r="C25" i="16"/>
  <c r="F25" i="16" s="1"/>
  <c r="D25" i="16"/>
  <c r="H25" i="16" s="1"/>
  <c r="B19" i="16"/>
  <c r="C19" i="16"/>
  <c r="D19" i="16"/>
  <c r="H19" i="16" s="1"/>
  <c r="F19" i="16"/>
  <c r="G19" i="16"/>
  <c r="G9" i="16"/>
  <c r="B13" i="16"/>
  <c r="G13" i="16" s="1"/>
  <c r="C13" i="16"/>
  <c r="F13" i="16" s="1"/>
  <c r="D13" i="16"/>
  <c r="H13" i="16" s="1"/>
  <c r="G3" i="16"/>
  <c r="B7" i="16"/>
  <c r="C7" i="16"/>
  <c r="D7" i="16"/>
  <c r="H7" i="16" s="1"/>
  <c r="F7" i="16"/>
  <c r="G7" i="16"/>
  <c r="G20" i="14"/>
  <c r="G2" i="14"/>
  <c r="S28" i="2"/>
  <c r="S54" i="2"/>
  <c r="R4" i="2"/>
  <c r="J13" i="2"/>
  <c r="I13" i="2"/>
  <c r="H13" i="2"/>
  <c r="H12" i="2"/>
  <c r="I12" i="2"/>
  <c r="J12" i="2"/>
  <c r="G50" i="14"/>
  <c r="G44" i="14"/>
  <c r="G38" i="14"/>
  <c r="G14" i="14"/>
  <c r="G8" i="14"/>
  <c r="G50" i="13"/>
  <c r="G44" i="13"/>
  <c r="G38" i="13"/>
  <c r="G14" i="13"/>
  <c r="G8" i="13"/>
  <c r="G2" i="13"/>
  <c r="G50" i="12"/>
  <c r="G44" i="12"/>
  <c r="G38" i="12"/>
  <c r="G14" i="12"/>
  <c r="G8" i="12"/>
  <c r="G2" i="12"/>
  <c r="G56" i="14"/>
  <c r="G32" i="14"/>
  <c r="G26" i="14"/>
  <c r="G56" i="13"/>
  <c r="G32" i="13"/>
  <c r="G26" i="13"/>
  <c r="G20" i="13"/>
  <c r="G56" i="12"/>
  <c r="G32" i="12"/>
  <c r="G20" i="12"/>
  <c r="G26" i="12"/>
  <c r="D60" i="14"/>
  <c r="H60" i="14" s="1"/>
  <c r="C60" i="14"/>
  <c r="F60" i="14" s="1"/>
  <c r="B60" i="14"/>
  <c r="G60" i="14" s="1"/>
  <c r="H54" i="14"/>
  <c r="D54" i="14"/>
  <c r="C54" i="14"/>
  <c r="F54" i="14" s="1"/>
  <c r="B54" i="14"/>
  <c r="G54" i="14" s="1"/>
  <c r="D48" i="14"/>
  <c r="H48" i="14" s="1"/>
  <c r="C48" i="14"/>
  <c r="F48" i="14" s="1"/>
  <c r="B48" i="14"/>
  <c r="G48" i="14" s="1"/>
  <c r="D42" i="14"/>
  <c r="H42" i="14" s="1"/>
  <c r="C42" i="14"/>
  <c r="F42" i="14" s="1"/>
  <c r="B42" i="14"/>
  <c r="G42" i="14" s="1"/>
  <c r="D36" i="14"/>
  <c r="H36" i="14" s="1"/>
  <c r="C36" i="14"/>
  <c r="F36" i="14" s="1"/>
  <c r="B36" i="14"/>
  <c r="G36" i="14" s="1"/>
  <c r="D30" i="14"/>
  <c r="H30" i="14" s="1"/>
  <c r="C30" i="14"/>
  <c r="F30" i="14" s="1"/>
  <c r="B30" i="14"/>
  <c r="G30" i="14" s="1"/>
  <c r="D24" i="14"/>
  <c r="H24" i="14" s="1"/>
  <c r="C24" i="14"/>
  <c r="F24" i="14" s="1"/>
  <c r="B24" i="14"/>
  <c r="G24" i="14" s="1"/>
  <c r="D18" i="14"/>
  <c r="H18" i="14" s="1"/>
  <c r="C18" i="14"/>
  <c r="F18" i="14" s="1"/>
  <c r="B18" i="14"/>
  <c r="G18" i="14" s="1"/>
  <c r="D12" i="14"/>
  <c r="H12" i="14" s="1"/>
  <c r="C12" i="14"/>
  <c r="F12" i="14" s="1"/>
  <c r="B12" i="14"/>
  <c r="G12" i="14" s="1"/>
  <c r="D6" i="14"/>
  <c r="H6" i="14" s="1"/>
  <c r="C6" i="14"/>
  <c r="F6" i="14" s="1"/>
  <c r="B6" i="14"/>
  <c r="G6" i="14" s="1"/>
  <c r="D60" i="13"/>
  <c r="H60" i="13" s="1"/>
  <c r="C60" i="13"/>
  <c r="F60" i="13" s="1"/>
  <c r="B60" i="13"/>
  <c r="G60" i="13" s="1"/>
  <c r="D54" i="13"/>
  <c r="H54" i="13" s="1"/>
  <c r="C54" i="13"/>
  <c r="F54" i="13" s="1"/>
  <c r="B54" i="13"/>
  <c r="G54" i="13" s="1"/>
  <c r="D48" i="13"/>
  <c r="H48" i="13" s="1"/>
  <c r="C48" i="13"/>
  <c r="F48" i="13" s="1"/>
  <c r="B48" i="13"/>
  <c r="G48" i="13" s="1"/>
  <c r="D42" i="13"/>
  <c r="H42" i="13" s="1"/>
  <c r="C42" i="13"/>
  <c r="F42" i="13" s="1"/>
  <c r="B42" i="13"/>
  <c r="G42" i="13" s="1"/>
  <c r="D36" i="13"/>
  <c r="H36" i="13" s="1"/>
  <c r="C36" i="13"/>
  <c r="F36" i="13" s="1"/>
  <c r="B36" i="13"/>
  <c r="G36" i="13" s="1"/>
  <c r="D30" i="13"/>
  <c r="H30" i="13" s="1"/>
  <c r="C30" i="13"/>
  <c r="F30" i="13" s="1"/>
  <c r="B30" i="13"/>
  <c r="G30" i="13" s="1"/>
  <c r="D24" i="13"/>
  <c r="H24" i="13" s="1"/>
  <c r="C24" i="13"/>
  <c r="F24" i="13" s="1"/>
  <c r="B24" i="13"/>
  <c r="G24" i="13" s="1"/>
  <c r="D18" i="13"/>
  <c r="H18" i="13" s="1"/>
  <c r="C18" i="13"/>
  <c r="F18" i="13" s="1"/>
  <c r="B18" i="13"/>
  <c r="G18" i="13" s="1"/>
  <c r="D12" i="13"/>
  <c r="H12" i="13" s="1"/>
  <c r="C12" i="13"/>
  <c r="F12" i="13" s="1"/>
  <c r="B12" i="13"/>
  <c r="G12" i="13" s="1"/>
  <c r="D6" i="13"/>
  <c r="H6" i="13" s="1"/>
  <c r="C6" i="13"/>
  <c r="F6" i="13" s="1"/>
  <c r="B6" i="13"/>
  <c r="G6" i="13" s="1"/>
  <c r="D60" i="12"/>
  <c r="H60" i="12" s="1"/>
  <c r="C60" i="12"/>
  <c r="F60" i="12" s="1"/>
  <c r="B60" i="12"/>
  <c r="G60" i="12" s="1"/>
  <c r="D54" i="12"/>
  <c r="H54" i="12" s="1"/>
  <c r="C54" i="12"/>
  <c r="F54" i="12" s="1"/>
  <c r="B54" i="12"/>
  <c r="G54" i="12" s="1"/>
  <c r="D48" i="12"/>
  <c r="H48" i="12" s="1"/>
  <c r="C48" i="12"/>
  <c r="F48" i="12" s="1"/>
  <c r="B48" i="12"/>
  <c r="G48" i="12" s="1"/>
  <c r="D42" i="12"/>
  <c r="H42" i="12" s="1"/>
  <c r="C42" i="12"/>
  <c r="F42" i="12" s="1"/>
  <c r="B42" i="12"/>
  <c r="G42" i="12" s="1"/>
  <c r="D36" i="12"/>
  <c r="H36" i="12" s="1"/>
  <c r="C36" i="12"/>
  <c r="F36" i="12" s="1"/>
  <c r="B36" i="12"/>
  <c r="G36" i="12" s="1"/>
  <c r="D30" i="12"/>
  <c r="H30" i="12" s="1"/>
  <c r="C30" i="12"/>
  <c r="F30" i="12" s="1"/>
  <c r="B30" i="12"/>
  <c r="G30" i="12" s="1"/>
  <c r="D24" i="12"/>
  <c r="H24" i="12" s="1"/>
  <c r="C24" i="12"/>
  <c r="F24" i="12" s="1"/>
  <c r="B24" i="12"/>
  <c r="G24" i="12" s="1"/>
  <c r="D18" i="12"/>
  <c r="H18" i="12" s="1"/>
  <c r="C18" i="12"/>
  <c r="F18" i="12" s="1"/>
  <c r="B18" i="12"/>
  <c r="G18" i="12" s="1"/>
  <c r="D12" i="12"/>
  <c r="H12" i="12" s="1"/>
  <c r="C12" i="12"/>
  <c r="F12" i="12" s="1"/>
  <c r="B12" i="12"/>
  <c r="G12" i="12" s="1"/>
  <c r="D6" i="12"/>
  <c r="H6" i="12" s="1"/>
  <c r="C6" i="12"/>
  <c r="F6" i="12" s="1"/>
  <c r="B6" i="12"/>
  <c r="G6" i="12" s="1"/>
  <c r="AX54" i="2"/>
  <c r="AW54" i="2"/>
  <c r="AV54" i="2"/>
  <c r="AS54" i="2"/>
  <c r="AR54" i="2"/>
  <c r="AQ54" i="2"/>
  <c r="AN54" i="2"/>
  <c r="AM54" i="2"/>
  <c r="AL54" i="2"/>
  <c r="AI54" i="2"/>
  <c r="AH54" i="2"/>
  <c r="AG54" i="2"/>
  <c r="AD54" i="2"/>
  <c r="AC54" i="2"/>
  <c r="AB54" i="2"/>
  <c r="Y54" i="2"/>
  <c r="X54" i="2"/>
  <c r="W54" i="2"/>
  <c r="R54" i="2"/>
  <c r="T54" i="2"/>
  <c r="O54" i="2"/>
  <c r="N54" i="2"/>
  <c r="M54" i="2"/>
  <c r="J54" i="2"/>
  <c r="I54" i="2"/>
  <c r="H54" i="2"/>
  <c r="E54" i="2"/>
  <c r="Q5" i="2" s="1"/>
  <c r="D54" i="2"/>
  <c r="C54" i="2"/>
  <c r="D84" i="11"/>
  <c r="H84" i="11" s="1"/>
  <c r="C84" i="11"/>
  <c r="F84" i="11" s="1"/>
  <c r="B84" i="11"/>
  <c r="G84" i="11" s="1"/>
  <c r="G80" i="11"/>
  <c r="D78" i="11"/>
  <c r="H78" i="11" s="1"/>
  <c r="C78" i="11"/>
  <c r="F78" i="11" s="1"/>
  <c r="B78" i="11"/>
  <c r="G78" i="11" s="1"/>
  <c r="D72" i="11"/>
  <c r="H72" i="11" s="1"/>
  <c r="C72" i="11"/>
  <c r="F72" i="11" s="1"/>
  <c r="B72" i="11"/>
  <c r="G72" i="11" s="1"/>
  <c r="G68" i="11"/>
  <c r="F66" i="11"/>
  <c r="D66" i="11"/>
  <c r="H66" i="11" s="1"/>
  <c r="C66" i="11"/>
  <c r="B66" i="11"/>
  <c r="G66" i="11" s="1"/>
  <c r="G62" i="11"/>
  <c r="H60" i="11"/>
  <c r="D60" i="11"/>
  <c r="C60" i="11"/>
  <c r="F60" i="11" s="1"/>
  <c r="B60" i="11"/>
  <c r="G60" i="11" s="1"/>
  <c r="G56" i="11"/>
  <c r="D54" i="11"/>
  <c r="H54" i="11" s="1"/>
  <c r="C54" i="11"/>
  <c r="F54" i="11" s="1"/>
  <c r="B54" i="11"/>
  <c r="G54" i="11" s="1"/>
  <c r="G50" i="11"/>
  <c r="D48" i="11"/>
  <c r="H48" i="11" s="1"/>
  <c r="C48" i="11"/>
  <c r="F48" i="11" s="1"/>
  <c r="B48" i="11"/>
  <c r="G48" i="11" s="1"/>
  <c r="H42" i="11"/>
  <c r="D42" i="11"/>
  <c r="C42" i="11"/>
  <c r="F42" i="11" s="1"/>
  <c r="B42" i="11"/>
  <c r="G42" i="11" s="1"/>
  <c r="D36" i="11"/>
  <c r="H36" i="11" s="1"/>
  <c r="C36" i="11"/>
  <c r="F36" i="11" s="1"/>
  <c r="B36" i="11"/>
  <c r="G36" i="11" s="1"/>
  <c r="G32" i="11"/>
  <c r="D30" i="11"/>
  <c r="H30" i="11" s="1"/>
  <c r="C30" i="11"/>
  <c r="F30" i="11" s="1"/>
  <c r="B30" i="11"/>
  <c r="G30" i="11" s="1"/>
  <c r="G26" i="11"/>
  <c r="H24" i="11"/>
  <c r="D24" i="11"/>
  <c r="C24" i="11"/>
  <c r="F24" i="11" s="1"/>
  <c r="B24" i="11"/>
  <c r="G24" i="11" s="1"/>
  <c r="F18" i="11"/>
  <c r="D18" i="11"/>
  <c r="H18" i="11" s="1"/>
  <c r="C18" i="11"/>
  <c r="B18" i="11"/>
  <c r="G18" i="11" s="1"/>
  <c r="G14" i="11"/>
  <c r="D12" i="11"/>
  <c r="H12" i="11" s="1"/>
  <c r="C12" i="11"/>
  <c r="F12" i="11" s="1"/>
  <c r="B12" i="11"/>
  <c r="G12" i="11" s="1"/>
  <c r="G8" i="11"/>
  <c r="D6" i="11"/>
  <c r="H6" i="11" s="1"/>
  <c r="C6" i="11"/>
  <c r="F6" i="11" s="1"/>
  <c r="B6" i="11"/>
  <c r="G6" i="11" s="1"/>
  <c r="G2" i="11"/>
  <c r="D60" i="9"/>
  <c r="H60" i="9" s="1"/>
  <c r="C60" i="9"/>
  <c r="F60" i="9" s="1"/>
  <c r="B60" i="9"/>
  <c r="G60" i="9" s="1"/>
  <c r="G56" i="9"/>
  <c r="D54" i="9"/>
  <c r="H54" i="9" s="1"/>
  <c r="C54" i="9"/>
  <c r="F54" i="9" s="1"/>
  <c r="B54" i="9"/>
  <c r="G54" i="9" s="1"/>
  <c r="G50" i="9"/>
  <c r="D48" i="9"/>
  <c r="H48" i="9" s="1"/>
  <c r="C48" i="9"/>
  <c r="F48" i="9" s="1"/>
  <c r="B48" i="9"/>
  <c r="G48" i="9" s="1"/>
  <c r="G44" i="9"/>
  <c r="D42" i="9"/>
  <c r="H42" i="9" s="1"/>
  <c r="C42" i="9"/>
  <c r="F42" i="9" s="1"/>
  <c r="B42" i="9"/>
  <c r="G42" i="9" s="1"/>
  <c r="D36" i="9"/>
  <c r="H36" i="9" s="1"/>
  <c r="C36" i="9"/>
  <c r="F36" i="9" s="1"/>
  <c r="B36" i="9"/>
  <c r="G36" i="9" s="1"/>
  <c r="F30" i="9"/>
  <c r="D30" i="9"/>
  <c r="H30" i="9" s="1"/>
  <c r="C30" i="9"/>
  <c r="B30" i="9"/>
  <c r="G30" i="9" s="1"/>
  <c r="G26" i="9"/>
  <c r="D24" i="9"/>
  <c r="H24" i="9" s="1"/>
  <c r="C24" i="9"/>
  <c r="F24" i="9" s="1"/>
  <c r="B24" i="9"/>
  <c r="G24" i="9" s="1"/>
  <c r="G20" i="9"/>
  <c r="D18" i="9"/>
  <c r="H18" i="9" s="1"/>
  <c r="C18" i="9"/>
  <c r="F18" i="9" s="1"/>
  <c r="B18" i="9"/>
  <c r="G18" i="9" s="1"/>
  <c r="D12" i="9"/>
  <c r="H12" i="9" s="1"/>
  <c r="C12" i="9"/>
  <c r="F12" i="9" s="1"/>
  <c r="B12" i="9"/>
  <c r="G12" i="9" s="1"/>
  <c r="G8" i="9"/>
  <c r="D6" i="9"/>
  <c r="H6" i="9" s="1"/>
  <c r="C6" i="9"/>
  <c r="F6" i="9" s="1"/>
  <c r="B6" i="9"/>
  <c r="G6" i="9" s="1"/>
  <c r="G2" i="9"/>
  <c r="D84" i="10"/>
  <c r="H84" i="10" s="1"/>
  <c r="C84" i="10"/>
  <c r="F84" i="10" s="1"/>
  <c r="B84" i="10"/>
  <c r="G84" i="10" s="1"/>
  <c r="G80" i="10"/>
  <c r="D78" i="10"/>
  <c r="H78" i="10" s="1"/>
  <c r="C78" i="10"/>
  <c r="F78" i="10" s="1"/>
  <c r="B78" i="10"/>
  <c r="G78" i="10" s="1"/>
  <c r="D72" i="10"/>
  <c r="H72" i="10" s="1"/>
  <c r="C72" i="10"/>
  <c r="F72" i="10" s="1"/>
  <c r="B72" i="10"/>
  <c r="G72" i="10" s="1"/>
  <c r="G68" i="10"/>
  <c r="D66" i="10"/>
  <c r="H66" i="10" s="1"/>
  <c r="C66" i="10"/>
  <c r="F66" i="10" s="1"/>
  <c r="B66" i="10"/>
  <c r="G66" i="10" s="1"/>
  <c r="G62" i="10"/>
  <c r="H60" i="10"/>
  <c r="D60" i="10"/>
  <c r="C60" i="10"/>
  <c r="F60" i="10" s="1"/>
  <c r="B60" i="10"/>
  <c r="G60" i="10" s="1"/>
  <c r="G56" i="10"/>
  <c r="D54" i="10"/>
  <c r="H54" i="10" s="1"/>
  <c r="C54" i="10"/>
  <c r="F54" i="10" s="1"/>
  <c r="B54" i="10"/>
  <c r="G54" i="10" s="1"/>
  <c r="G50" i="10"/>
  <c r="D48" i="10"/>
  <c r="H48" i="10" s="1"/>
  <c r="C48" i="10"/>
  <c r="F48" i="10" s="1"/>
  <c r="B48" i="10"/>
  <c r="G48" i="10" s="1"/>
  <c r="D42" i="10"/>
  <c r="H42" i="10" s="1"/>
  <c r="C42" i="10"/>
  <c r="F42" i="10" s="1"/>
  <c r="B42" i="10"/>
  <c r="G42" i="10" s="1"/>
  <c r="D36" i="10"/>
  <c r="H36" i="10" s="1"/>
  <c r="C36" i="10"/>
  <c r="F36" i="10" s="1"/>
  <c r="B36" i="10"/>
  <c r="G36" i="10" s="1"/>
  <c r="G32" i="10"/>
  <c r="D30" i="10"/>
  <c r="H30" i="10" s="1"/>
  <c r="C30" i="10"/>
  <c r="F30" i="10" s="1"/>
  <c r="B30" i="10"/>
  <c r="G30" i="10" s="1"/>
  <c r="G26" i="10"/>
  <c r="D24" i="10"/>
  <c r="H24" i="10" s="1"/>
  <c r="C24" i="10"/>
  <c r="F24" i="10" s="1"/>
  <c r="B24" i="10"/>
  <c r="G24" i="10" s="1"/>
  <c r="F18" i="10"/>
  <c r="D18" i="10"/>
  <c r="H18" i="10" s="1"/>
  <c r="C18" i="10"/>
  <c r="B18" i="10"/>
  <c r="G18" i="10" s="1"/>
  <c r="G14" i="10"/>
  <c r="D12" i="10"/>
  <c r="H12" i="10" s="1"/>
  <c r="C12" i="10"/>
  <c r="F12" i="10" s="1"/>
  <c r="B12" i="10"/>
  <c r="G12" i="10" s="1"/>
  <c r="G8" i="10"/>
  <c r="D6" i="10"/>
  <c r="H6" i="10" s="1"/>
  <c r="C6" i="10"/>
  <c r="F6" i="10" s="1"/>
  <c r="B6" i="10"/>
  <c r="G6" i="10" s="1"/>
  <c r="G2" i="10"/>
  <c r="F60" i="8"/>
  <c r="D60" i="8"/>
  <c r="H60" i="8" s="1"/>
  <c r="C60" i="8"/>
  <c r="B60" i="8"/>
  <c r="G60" i="8" s="1"/>
  <c r="G56" i="8"/>
  <c r="D54" i="8"/>
  <c r="H54" i="8" s="1"/>
  <c r="C54" i="8"/>
  <c r="F54" i="8" s="1"/>
  <c r="B54" i="8"/>
  <c r="G54" i="8" s="1"/>
  <c r="G50" i="8"/>
  <c r="D48" i="8"/>
  <c r="H48" i="8" s="1"/>
  <c r="C48" i="8"/>
  <c r="F48" i="8" s="1"/>
  <c r="B48" i="8"/>
  <c r="G48" i="8" s="1"/>
  <c r="G44" i="8"/>
  <c r="F42" i="8"/>
  <c r="D42" i="8"/>
  <c r="H42" i="8" s="1"/>
  <c r="C42" i="8"/>
  <c r="B42" i="8"/>
  <c r="G42" i="8" s="1"/>
  <c r="D36" i="8"/>
  <c r="H36" i="8" s="1"/>
  <c r="C36" i="8"/>
  <c r="F36" i="8" s="1"/>
  <c r="B36" i="8"/>
  <c r="G36" i="8" s="1"/>
  <c r="D30" i="8"/>
  <c r="H30" i="8" s="1"/>
  <c r="C30" i="8"/>
  <c r="F30" i="8" s="1"/>
  <c r="B30" i="8"/>
  <c r="G30" i="8" s="1"/>
  <c r="G26" i="8"/>
  <c r="D24" i="8"/>
  <c r="H24" i="8" s="1"/>
  <c r="C24" i="8"/>
  <c r="F24" i="8" s="1"/>
  <c r="B24" i="8"/>
  <c r="G24" i="8" s="1"/>
  <c r="G20" i="8"/>
  <c r="D18" i="8"/>
  <c r="H18" i="8" s="1"/>
  <c r="C18" i="8"/>
  <c r="F18" i="8" s="1"/>
  <c r="B18" i="8"/>
  <c r="G18" i="8" s="1"/>
  <c r="D12" i="8"/>
  <c r="H12" i="8" s="1"/>
  <c r="C12" i="8"/>
  <c r="F12" i="8" s="1"/>
  <c r="B12" i="8"/>
  <c r="G12" i="8" s="1"/>
  <c r="G8" i="8"/>
  <c r="D6" i="8"/>
  <c r="H6" i="8" s="1"/>
  <c r="C6" i="8"/>
  <c r="F6" i="8" s="1"/>
  <c r="B6" i="8"/>
  <c r="G6" i="8" s="1"/>
  <c r="G2" i="8"/>
  <c r="D84" i="7"/>
  <c r="H84" i="7" s="1"/>
  <c r="C84" i="7"/>
  <c r="F84" i="7" s="1"/>
  <c r="B84" i="7"/>
  <c r="G84" i="7" s="1"/>
  <c r="G80" i="7"/>
  <c r="D78" i="7"/>
  <c r="H78" i="7" s="1"/>
  <c r="C78" i="7"/>
  <c r="F78" i="7" s="1"/>
  <c r="B78" i="7"/>
  <c r="G78" i="7" s="1"/>
  <c r="H72" i="7"/>
  <c r="D72" i="7"/>
  <c r="C72" i="7"/>
  <c r="F72" i="7" s="1"/>
  <c r="B72" i="7"/>
  <c r="G72" i="7" s="1"/>
  <c r="G68" i="7"/>
  <c r="H66" i="7"/>
  <c r="F66" i="7"/>
  <c r="D66" i="7"/>
  <c r="C66" i="7"/>
  <c r="B66" i="7"/>
  <c r="G66" i="7" s="1"/>
  <c r="G62" i="7"/>
  <c r="F60" i="7"/>
  <c r="D60" i="7"/>
  <c r="H60" i="7" s="1"/>
  <c r="C60" i="7"/>
  <c r="B60" i="7"/>
  <c r="G60" i="7" s="1"/>
  <c r="G56" i="7"/>
  <c r="D54" i="7"/>
  <c r="H54" i="7" s="1"/>
  <c r="C54" i="7"/>
  <c r="F54" i="7" s="1"/>
  <c r="B54" i="7"/>
  <c r="G54" i="7" s="1"/>
  <c r="G50" i="7"/>
  <c r="D48" i="7"/>
  <c r="H48" i="7" s="1"/>
  <c r="C48" i="7"/>
  <c r="F48" i="7" s="1"/>
  <c r="B48" i="7"/>
  <c r="G48" i="7" s="1"/>
  <c r="D42" i="7"/>
  <c r="H42" i="7" s="1"/>
  <c r="C42" i="7"/>
  <c r="F42" i="7" s="1"/>
  <c r="B42" i="7"/>
  <c r="G42" i="7" s="1"/>
  <c r="D36" i="7"/>
  <c r="H36" i="7" s="1"/>
  <c r="C36" i="7"/>
  <c r="F36" i="7" s="1"/>
  <c r="B36" i="7"/>
  <c r="G36" i="7" s="1"/>
  <c r="G32" i="7"/>
  <c r="F30" i="7"/>
  <c r="D30" i="7"/>
  <c r="H30" i="7" s="1"/>
  <c r="C30" i="7"/>
  <c r="B30" i="7"/>
  <c r="G30" i="7" s="1"/>
  <c r="G26" i="7"/>
  <c r="D24" i="7"/>
  <c r="H24" i="7" s="1"/>
  <c r="C24" i="7"/>
  <c r="F24" i="7" s="1"/>
  <c r="B24" i="7"/>
  <c r="G24" i="7" s="1"/>
  <c r="D18" i="7"/>
  <c r="H18" i="7" s="1"/>
  <c r="C18" i="7"/>
  <c r="F18" i="7" s="1"/>
  <c r="B18" i="7"/>
  <c r="G18" i="7" s="1"/>
  <c r="G14" i="7"/>
  <c r="D12" i="7"/>
  <c r="H12" i="7" s="1"/>
  <c r="C12" i="7"/>
  <c r="F12" i="7" s="1"/>
  <c r="B12" i="7"/>
  <c r="G12" i="7" s="1"/>
  <c r="G8" i="7"/>
  <c r="F6" i="7"/>
  <c r="D6" i="7"/>
  <c r="H6" i="7" s="1"/>
  <c r="C6" i="7"/>
  <c r="B6" i="7"/>
  <c r="G6" i="7" s="1"/>
  <c r="G2" i="7"/>
  <c r="D84" i="6"/>
  <c r="H84" i="6" s="1"/>
  <c r="C84" i="6"/>
  <c r="F84" i="6" s="1"/>
  <c r="B84" i="6"/>
  <c r="G84" i="6" s="1"/>
  <c r="G80" i="6"/>
  <c r="D78" i="6"/>
  <c r="H78" i="6" s="1"/>
  <c r="C78" i="6"/>
  <c r="F78" i="6" s="1"/>
  <c r="B78" i="6"/>
  <c r="G78" i="6" s="1"/>
  <c r="F72" i="6"/>
  <c r="D72" i="6"/>
  <c r="H72" i="6" s="1"/>
  <c r="C72" i="6"/>
  <c r="B72" i="6"/>
  <c r="G72" i="6" s="1"/>
  <c r="G68" i="6"/>
  <c r="D66" i="6"/>
  <c r="H66" i="6" s="1"/>
  <c r="C66" i="6"/>
  <c r="F66" i="6" s="1"/>
  <c r="B66" i="6"/>
  <c r="G66" i="6" s="1"/>
  <c r="G62" i="6"/>
  <c r="D60" i="6"/>
  <c r="H60" i="6" s="1"/>
  <c r="C60" i="6"/>
  <c r="F60" i="6" s="1"/>
  <c r="B60" i="6"/>
  <c r="G60" i="6" s="1"/>
  <c r="G56" i="6"/>
  <c r="H54" i="6"/>
  <c r="D54" i="6"/>
  <c r="C54" i="6"/>
  <c r="F54" i="6" s="1"/>
  <c r="B54" i="6"/>
  <c r="G54" i="6" s="1"/>
  <c r="G50" i="6"/>
  <c r="D48" i="6"/>
  <c r="H48" i="6" s="1"/>
  <c r="C48" i="6"/>
  <c r="F48" i="6" s="1"/>
  <c r="B48" i="6"/>
  <c r="G48" i="6" s="1"/>
  <c r="D42" i="6"/>
  <c r="H42" i="6" s="1"/>
  <c r="C42" i="6"/>
  <c r="F42" i="6" s="1"/>
  <c r="B42" i="6"/>
  <c r="G42" i="6" s="1"/>
  <c r="D36" i="6"/>
  <c r="H36" i="6" s="1"/>
  <c r="C36" i="6"/>
  <c r="F36" i="6" s="1"/>
  <c r="B36" i="6"/>
  <c r="G36" i="6" s="1"/>
  <c r="G32" i="6"/>
  <c r="D30" i="6"/>
  <c r="H30" i="6" s="1"/>
  <c r="C30" i="6"/>
  <c r="F30" i="6" s="1"/>
  <c r="B30" i="6"/>
  <c r="G30" i="6" s="1"/>
  <c r="G26" i="6"/>
  <c r="D24" i="6"/>
  <c r="H24" i="6" s="1"/>
  <c r="C24" i="6"/>
  <c r="F24" i="6" s="1"/>
  <c r="B24" i="6"/>
  <c r="G24" i="6" s="1"/>
  <c r="F18" i="6"/>
  <c r="D18" i="6"/>
  <c r="H18" i="6" s="1"/>
  <c r="C18" i="6"/>
  <c r="B18" i="6"/>
  <c r="G18" i="6" s="1"/>
  <c r="G14" i="6"/>
  <c r="F12" i="6"/>
  <c r="D12" i="6"/>
  <c r="H12" i="6" s="1"/>
  <c r="C12" i="6"/>
  <c r="B12" i="6"/>
  <c r="G12" i="6" s="1"/>
  <c r="G8" i="6"/>
  <c r="H6" i="6"/>
  <c r="D6" i="6"/>
  <c r="C6" i="6"/>
  <c r="F6" i="6" s="1"/>
  <c r="B6" i="6"/>
  <c r="G6" i="6" s="1"/>
  <c r="G2" i="6"/>
  <c r="D84" i="5"/>
  <c r="H84" i="5" s="1"/>
  <c r="C84" i="5"/>
  <c r="F84" i="5" s="1"/>
  <c r="B84" i="5"/>
  <c r="G84" i="5" s="1"/>
  <c r="G80" i="5"/>
  <c r="D78" i="5"/>
  <c r="H78" i="5" s="1"/>
  <c r="C78" i="5"/>
  <c r="F78" i="5" s="1"/>
  <c r="B78" i="5"/>
  <c r="G78" i="5" s="1"/>
  <c r="D72" i="5"/>
  <c r="H72" i="5" s="1"/>
  <c r="C72" i="5"/>
  <c r="F72" i="5" s="1"/>
  <c r="B72" i="5"/>
  <c r="G72" i="5" s="1"/>
  <c r="G68" i="5"/>
  <c r="D66" i="5"/>
  <c r="H66" i="5" s="1"/>
  <c r="C66" i="5"/>
  <c r="F66" i="5" s="1"/>
  <c r="B66" i="5"/>
  <c r="G66" i="5" s="1"/>
  <c r="G62" i="5"/>
  <c r="D60" i="5"/>
  <c r="H60" i="5" s="1"/>
  <c r="C60" i="5"/>
  <c r="F60" i="5" s="1"/>
  <c r="B60" i="5"/>
  <c r="G60" i="5" s="1"/>
  <c r="G56" i="5"/>
  <c r="D54" i="5"/>
  <c r="H54" i="5" s="1"/>
  <c r="C54" i="5"/>
  <c r="F54" i="5" s="1"/>
  <c r="B54" i="5"/>
  <c r="G54" i="5" s="1"/>
  <c r="G50" i="5"/>
  <c r="D48" i="5"/>
  <c r="H48" i="5" s="1"/>
  <c r="C48" i="5"/>
  <c r="F48" i="5" s="1"/>
  <c r="B48" i="5"/>
  <c r="G48" i="5" s="1"/>
  <c r="D42" i="5"/>
  <c r="H42" i="5" s="1"/>
  <c r="C42" i="5"/>
  <c r="F42" i="5" s="1"/>
  <c r="B42" i="5"/>
  <c r="G42" i="5" s="1"/>
  <c r="D36" i="5"/>
  <c r="H36" i="5" s="1"/>
  <c r="C36" i="5"/>
  <c r="F36" i="5" s="1"/>
  <c r="B36" i="5"/>
  <c r="G36" i="5" s="1"/>
  <c r="G32" i="5"/>
  <c r="D30" i="5"/>
  <c r="H30" i="5" s="1"/>
  <c r="C30" i="5"/>
  <c r="F30" i="5" s="1"/>
  <c r="B30" i="5"/>
  <c r="G30" i="5" s="1"/>
  <c r="G26" i="5"/>
  <c r="D24" i="5"/>
  <c r="H24" i="5" s="1"/>
  <c r="C24" i="5"/>
  <c r="F24" i="5" s="1"/>
  <c r="B24" i="5"/>
  <c r="G24" i="5" s="1"/>
  <c r="F18" i="5"/>
  <c r="D18" i="5"/>
  <c r="H18" i="5" s="1"/>
  <c r="C18" i="5"/>
  <c r="B18" i="5"/>
  <c r="G18" i="5" s="1"/>
  <c r="G14" i="5"/>
  <c r="D12" i="5"/>
  <c r="H12" i="5" s="1"/>
  <c r="C12" i="5"/>
  <c r="F12" i="5" s="1"/>
  <c r="B12" i="5"/>
  <c r="G12" i="5" s="1"/>
  <c r="G8" i="5"/>
  <c r="D6" i="5"/>
  <c r="H6" i="5" s="1"/>
  <c r="C6" i="5"/>
  <c r="F6" i="5" s="1"/>
  <c r="B6" i="5"/>
  <c r="G6" i="5" s="1"/>
  <c r="G2" i="5"/>
  <c r="D84" i="4"/>
  <c r="H84" i="4" s="1"/>
  <c r="C84" i="4"/>
  <c r="F84" i="4" s="1"/>
  <c r="B84" i="4"/>
  <c r="G84" i="4" s="1"/>
  <c r="G80" i="4"/>
  <c r="D78" i="4"/>
  <c r="H78" i="4" s="1"/>
  <c r="C78" i="4"/>
  <c r="F78" i="4" s="1"/>
  <c r="B78" i="4"/>
  <c r="G78" i="4" s="1"/>
  <c r="G72" i="4"/>
  <c r="D72" i="4"/>
  <c r="H72" i="4" s="1"/>
  <c r="C72" i="4"/>
  <c r="F72" i="4" s="1"/>
  <c r="B72" i="4"/>
  <c r="G68" i="4"/>
  <c r="D66" i="4"/>
  <c r="H66" i="4" s="1"/>
  <c r="C66" i="4"/>
  <c r="F66" i="4" s="1"/>
  <c r="B66" i="4"/>
  <c r="G66" i="4" s="1"/>
  <c r="G62" i="4"/>
  <c r="D60" i="4"/>
  <c r="H60" i="4" s="1"/>
  <c r="C60" i="4"/>
  <c r="F60" i="4" s="1"/>
  <c r="B60" i="4"/>
  <c r="G60" i="4" s="1"/>
  <c r="G56" i="4"/>
  <c r="D54" i="4"/>
  <c r="H54" i="4" s="1"/>
  <c r="C54" i="4"/>
  <c r="F54" i="4" s="1"/>
  <c r="B54" i="4"/>
  <c r="G54" i="4" s="1"/>
  <c r="G50" i="4"/>
  <c r="D48" i="4"/>
  <c r="H48" i="4" s="1"/>
  <c r="C48" i="4"/>
  <c r="F48" i="4" s="1"/>
  <c r="B48" i="4"/>
  <c r="G48" i="4" s="1"/>
  <c r="D42" i="4"/>
  <c r="H42" i="4" s="1"/>
  <c r="C42" i="4"/>
  <c r="F42" i="4" s="1"/>
  <c r="B42" i="4"/>
  <c r="G42" i="4" s="1"/>
  <c r="D36" i="4"/>
  <c r="H36" i="4" s="1"/>
  <c r="C36" i="4"/>
  <c r="F36" i="4" s="1"/>
  <c r="B36" i="4"/>
  <c r="G36" i="4" s="1"/>
  <c r="G32" i="4"/>
  <c r="D30" i="4"/>
  <c r="H30" i="4" s="1"/>
  <c r="C30" i="4"/>
  <c r="F30" i="4" s="1"/>
  <c r="B30" i="4"/>
  <c r="G30" i="4" s="1"/>
  <c r="G26" i="4"/>
  <c r="D24" i="4"/>
  <c r="H24" i="4" s="1"/>
  <c r="C24" i="4"/>
  <c r="F24" i="4" s="1"/>
  <c r="B24" i="4"/>
  <c r="G24" i="4" s="1"/>
  <c r="D18" i="4"/>
  <c r="H18" i="4" s="1"/>
  <c r="C18" i="4"/>
  <c r="F18" i="4" s="1"/>
  <c r="B18" i="4"/>
  <c r="G18" i="4" s="1"/>
  <c r="G14" i="4"/>
  <c r="D12" i="4"/>
  <c r="H12" i="4" s="1"/>
  <c r="C12" i="4"/>
  <c r="F12" i="4" s="1"/>
  <c r="B12" i="4"/>
  <c r="G12" i="4" s="1"/>
  <c r="G8" i="4"/>
  <c r="D6" i="4"/>
  <c r="H6" i="4" s="1"/>
  <c r="C6" i="4"/>
  <c r="F6" i="4" s="1"/>
  <c r="B6" i="4"/>
  <c r="G6" i="4" s="1"/>
  <c r="G2" i="4"/>
  <c r="G68" i="3"/>
  <c r="G50" i="3"/>
  <c r="G80" i="3"/>
  <c r="G62" i="3"/>
  <c r="G56" i="3"/>
  <c r="G8" i="3"/>
  <c r="C28" i="2"/>
  <c r="E28" i="2"/>
  <c r="D28" i="2"/>
  <c r="G32" i="3"/>
  <c r="BP28" i="2"/>
  <c r="BR28" i="2"/>
  <c r="BQ28" i="2"/>
  <c r="BM28" i="2"/>
  <c r="BL28" i="2"/>
  <c r="BK28" i="2"/>
  <c r="BH28" i="2"/>
  <c r="BG28" i="2"/>
  <c r="BF28" i="2"/>
  <c r="BC28" i="2"/>
  <c r="BB28" i="2"/>
  <c r="BA28" i="2"/>
  <c r="AX28" i="2"/>
  <c r="AW28" i="2"/>
  <c r="AV28" i="2"/>
  <c r="AS28" i="2"/>
  <c r="AR28" i="2"/>
  <c r="AQ28" i="2"/>
  <c r="AN28" i="2"/>
  <c r="AM28" i="2"/>
  <c r="AL28" i="2"/>
  <c r="AI28" i="2"/>
  <c r="AH28" i="2"/>
  <c r="AG28" i="2"/>
  <c r="AD28" i="2"/>
  <c r="AC28" i="2"/>
  <c r="AB28" i="2"/>
  <c r="Y28" i="2"/>
  <c r="X28" i="2"/>
  <c r="W28" i="2"/>
  <c r="T28" i="2"/>
  <c r="R28" i="2"/>
  <c r="O28" i="2"/>
  <c r="N28" i="2"/>
  <c r="M28" i="2"/>
  <c r="J28" i="2"/>
  <c r="I28" i="2"/>
  <c r="H28" i="2"/>
  <c r="D84" i="3"/>
  <c r="H84" i="3" s="1"/>
  <c r="C84" i="3"/>
  <c r="F84" i="3" s="1"/>
  <c r="B84" i="3"/>
  <c r="G84" i="3" s="1"/>
  <c r="D78" i="3"/>
  <c r="H78" i="3" s="1"/>
  <c r="C78" i="3"/>
  <c r="F78" i="3" s="1"/>
  <c r="B78" i="3"/>
  <c r="G78" i="3"/>
  <c r="D72" i="3"/>
  <c r="H72" i="3" s="1"/>
  <c r="C72" i="3"/>
  <c r="F72" i="3" s="1"/>
  <c r="B72" i="3"/>
  <c r="G72" i="3" s="1"/>
  <c r="D66" i="3"/>
  <c r="H66" i="3" s="1"/>
  <c r="C66" i="3"/>
  <c r="F66" i="3" s="1"/>
  <c r="B66" i="3"/>
  <c r="G66" i="3" s="1"/>
  <c r="D60" i="3"/>
  <c r="H60" i="3" s="1"/>
  <c r="C60" i="3"/>
  <c r="F60" i="3" s="1"/>
  <c r="B60" i="3"/>
  <c r="G60" i="3" s="1"/>
  <c r="D54" i="3"/>
  <c r="H54" i="3" s="1"/>
  <c r="C54" i="3"/>
  <c r="F54" i="3" s="1"/>
  <c r="B54" i="3"/>
  <c r="G54" i="3" s="1"/>
  <c r="D48" i="3"/>
  <c r="H48" i="3" s="1"/>
  <c r="C48" i="3"/>
  <c r="F48" i="3" s="1"/>
  <c r="B48" i="3"/>
  <c r="D42" i="3"/>
  <c r="H42" i="3" s="1"/>
  <c r="C42" i="3"/>
  <c r="F42" i="3" s="1"/>
  <c r="B42" i="3"/>
  <c r="G42" i="3" s="1"/>
  <c r="D36" i="3"/>
  <c r="H36" i="3" s="1"/>
  <c r="C36" i="3"/>
  <c r="F36" i="3" s="1"/>
  <c r="B36" i="3"/>
  <c r="G36" i="3" s="1"/>
  <c r="B30" i="3"/>
  <c r="G30" i="3" s="1"/>
  <c r="B24" i="3"/>
  <c r="G24" i="3" s="1"/>
  <c r="C24" i="3"/>
  <c r="F24" i="3" s="1"/>
  <c r="D24" i="3"/>
  <c r="H24" i="3" s="1"/>
  <c r="D6" i="3"/>
  <c r="H6" i="3" s="1"/>
  <c r="D12" i="3"/>
  <c r="H12" i="3" s="1"/>
  <c r="D18" i="3"/>
  <c r="H18" i="3" s="1"/>
  <c r="C30" i="3"/>
  <c r="F30" i="3" s="1"/>
  <c r="D30" i="3"/>
  <c r="H30" i="3" s="1"/>
  <c r="C6" i="3"/>
  <c r="F6" i="3" s="1"/>
  <c r="G48" i="3"/>
  <c r="G26" i="3"/>
  <c r="C18" i="3"/>
  <c r="F18" i="3" s="1"/>
  <c r="B18" i="3"/>
  <c r="G18" i="3" s="1"/>
  <c r="G14" i="3"/>
  <c r="C12" i="3"/>
  <c r="F12" i="3" s="1"/>
  <c r="B12" i="3"/>
  <c r="G12" i="3" s="1"/>
  <c r="B6" i="3"/>
  <c r="G6" i="3" s="1"/>
  <c r="G2" i="3"/>
  <c r="O6" i="2" l="1"/>
  <c r="S24" i="17"/>
  <c r="J4" i="2"/>
  <c r="J7" i="2"/>
  <c r="H4" i="2"/>
  <c r="J6" i="2"/>
  <c r="I6" i="2"/>
  <c r="Q6" i="2"/>
  <c r="Q8" i="2" s="1"/>
  <c r="P6" i="2"/>
  <c r="R6" i="2" s="1"/>
  <c r="O5" i="2"/>
  <c r="O8" i="2" s="1"/>
  <c r="P5" i="2"/>
  <c r="P8" i="2" s="1"/>
  <c r="I7" i="2"/>
  <c r="I4" i="2"/>
  <c r="J9" i="2"/>
  <c r="H7" i="2"/>
  <c r="H5" i="2"/>
  <c r="H9" i="2"/>
  <c r="I9" i="2"/>
  <c r="J5" i="2"/>
  <c r="I5" i="2"/>
  <c r="H6" i="2"/>
  <c r="K4" i="2" l="1"/>
  <c r="J10" i="2"/>
  <c r="K7" i="2"/>
  <c r="K5" i="2"/>
  <c r="K6" i="2"/>
  <c r="R5" i="2"/>
  <c r="I10" i="2"/>
  <c r="H10" i="2"/>
</calcChain>
</file>

<file path=xl/sharedStrings.xml><?xml version="1.0" encoding="utf-8"?>
<sst xmlns="http://schemas.openxmlformats.org/spreadsheetml/2006/main" count="3134" uniqueCount="121">
  <si>
    <t xml:space="preserve">Kriterier for farge </t>
  </si>
  <si>
    <t>Grunnriss</t>
  </si>
  <si>
    <t>≥ 10cm</t>
  </si>
  <si>
    <t>≤ 1cm</t>
  </si>
  <si>
    <t>April</t>
  </si>
  <si>
    <t>Δx</t>
  </si>
  <si>
    <t>Δy</t>
  </si>
  <si>
    <t>Δz</t>
  </si>
  <si>
    <t>Oktober</t>
  </si>
  <si>
    <t>Høyde</t>
  </si>
  <si>
    <t>≥ 5cm</t>
  </si>
  <si>
    <t>Skilt</t>
  </si>
  <si>
    <t>PVC</t>
  </si>
  <si>
    <t>RSL512XL</t>
  </si>
  <si>
    <t>Polykarbonat</t>
  </si>
  <si>
    <t>Pyramide</t>
  </si>
  <si>
    <t>Totalt</t>
  </si>
  <si>
    <t>Totalt u/pyramide</t>
  </si>
  <si>
    <t>Finskanning (HVL8a og b)</t>
  </si>
  <si>
    <t>Finskanning u/pyramide</t>
  </si>
  <si>
    <t>Vurdering av nøyaktighet for april</t>
  </si>
  <si>
    <t>GCP1 - PVC 50cm kryss</t>
  </si>
  <si>
    <t>GCP2 - RSL512XL (svart)</t>
  </si>
  <si>
    <t>GCP3 - Skilt 50x50 m/gummi</t>
  </si>
  <si>
    <t>GCP4 - pyramide</t>
  </si>
  <si>
    <t>GCP5 - PVC 50cm sjakkmønster</t>
  </si>
  <si>
    <t>GCP6 - PVC 60cm sjakkmønster</t>
  </si>
  <si>
    <t>GCP7 - skilt hjørne mot hjørne</t>
  </si>
  <si>
    <t>GCP8 - pyramide</t>
  </si>
  <si>
    <t>GCP9 - skilt ø60cm</t>
  </si>
  <si>
    <t>GCP10 - RSL512XL (hvit)</t>
  </si>
  <si>
    <t>GCP11 - skilt ø40cm</t>
  </si>
  <si>
    <t>GCP12 - PVC 60cm kryss</t>
  </si>
  <si>
    <t>GCP13 - pyramide</t>
  </si>
  <si>
    <t>GCP14 - Skilt ø60cm</t>
  </si>
  <si>
    <t>HVL1</t>
  </si>
  <si>
    <t>HVL2</t>
  </si>
  <si>
    <t>HVL3</t>
  </si>
  <si>
    <t>HVL4&amp;5</t>
  </si>
  <si>
    <t>HVL6</t>
  </si>
  <si>
    <t>HVL7</t>
  </si>
  <si>
    <t>HVL8a</t>
  </si>
  <si>
    <t>HVL8b</t>
  </si>
  <si>
    <t>HVL9</t>
  </si>
  <si>
    <t>Snitt Δ</t>
  </si>
  <si>
    <t>Vurdering av nøyaktighet for oktober</t>
  </si>
  <si>
    <t>GCP4 - Polykarbon</t>
  </si>
  <si>
    <t>GCP5 - Polykarbon</t>
  </si>
  <si>
    <t>GCP6 - Polykarbon</t>
  </si>
  <si>
    <t>GCP10 - skilt ø80cm</t>
  </si>
  <si>
    <t>Gjennomsnittlig differanse for grunnriss og høyde - Gjerdrum høst 2021</t>
  </si>
  <si>
    <t>Høst 2021</t>
  </si>
  <si>
    <t>Gjennomsnittlig differanse for grunnriss og høyde - Gjerdrum vår 2022</t>
  </si>
  <si>
    <t>Vår 2022</t>
  </si>
  <si>
    <t>Alle skilt V2022</t>
  </si>
  <si>
    <t>Gjennomsnittlig differanse for grunnriss og høyde - Gjerdrum høst 2021 og vår 2022</t>
  </si>
  <si>
    <t>Skilt - H2021</t>
  </si>
  <si>
    <t>Skilt - V2022</t>
  </si>
  <si>
    <t>Gjennomsnittlig differanse mellom GNSS-koordinater og senter-koordinater for retroreflektive skilt</t>
  </si>
  <si>
    <t>GCP3 - V2022</t>
  </si>
  <si>
    <t>GCP7 - V2022</t>
  </si>
  <si>
    <t>GCP9 V2022</t>
  </si>
  <si>
    <t>GCP11 V2022</t>
  </si>
  <si>
    <t>GCP14 V2022</t>
  </si>
  <si>
    <t>Antall punkt</t>
  </si>
  <si>
    <t>GCP1-PVC 50cm kryss</t>
  </si>
  <si>
    <t>Punkt/m²=</t>
  </si>
  <si>
    <t>Offsett lokal-global i CC</t>
  </si>
  <si>
    <t>Lokal x</t>
  </si>
  <si>
    <t>Lokal y</t>
  </si>
  <si>
    <t>Lokal z</t>
  </si>
  <si>
    <t>GNSS x</t>
  </si>
  <si>
    <t>GNSS y</t>
  </si>
  <si>
    <t>GNSS z</t>
  </si>
  <si>
    <t>x</t>
  </si>
  <si>
    <t>y</t>
  </si>
  <si>
    <t>Global y</t>
  </si>
  <si>
    <t>Global x</t>
  </si>
  <si>
    <t>Global z</t>
  </si>
  <si>
    <t>z</t>
  </si>
  <si>
    <t>GCP2-RSL512XL(svart)</t>
  </si>
  <si>
    <t>GCP3-Skilt m/gummi</t>
  </si>
  <si>
    <t>GCP4-pyramide</t>
  </si>
  <si>
    <t>GCP5-PVC 50cm sjakk</t>
  </si>
  <si>
    <t>GCP6-PVC 60cm sjakk</t>
  </si>
  <si>
    <t>GCP7-skilt hjørner</t>
  </si>
  <si>
    <t>GCP8-pyramide</t>
  </si>
  <si>
    <t>GCP9-skilt ø60cm</t>
  </si>
  <si>
    <t>GCP10-RSL512XL(hvit)</t>
  </si>
  <si>
    <t>GCP11-skilt ø40cm</t>
  </si>
  <si>
    <t>Offsett lokal-global</t>
  </si>
  <si>
    <t>GCP2_2-RSL512XL(svart)</t>
  </si>
  <si>
    <t>GCP3_2-Skilt m/gummi</t>
  </si>
  <si>
    <t>GCP4_2-Pyramide</t>
  </si>
  <si>
    <t>GCP4-Polykarbon</t>
  </si>
  <si>
    <t>GCP5-Polykarbon</t>
  </si>
  <si>
    <t>GCP6-Polykarbon</t>
  </si>
  <si>
    <t>GCP7-Forskaling m/refleks</t>
  </si>
  <si>
    <t>GCP8-Forskaling m/refleks</t>
  </si>
  <si>
    <t>GCP9-Forskaling m/refleks</t>
  </si>
  <si>
    <t>GCP10-Skilt ø80cm</t>
  </si>
  <si>
    <t>HVL1 april RGB</t>
  </si>
  <si>
    <t>HVL1 april Intensitet</t>
  </si>
  <si>
    <t>Gjennomsnitt</t>
  </si>
  <si>
    <t>HVL1 RGB</t>
  </si>
  <si>
    <t>HVL1 Intensitet</t>
  </si>
  <si>
    <t>HVL8 RGB</t>
  </si>
  <si>
    <t>HVL8 Intensitet</t>
  </si>
  <si>
    <t>Nøyaktighet - Grunnriss</t>
  </si>
  <si>
    <t>HVL8a RGB</t>
  </si>
  <si>
    <t>HVL8a Intensitet</t>
  </si>
  <si>
    <t>Kryssfinerplate</t>
  </si>
  <si>
    <t>GCP1 - Kryssfinerplate m/hvitt kryss</t>
  </si>
  <si>
    <t>GCP2 - Kryssfinerplate m/hvitt diagonalt kryss</t>
  </si>
  <si>
    <t>GCP3-Kryssfinerplate, hvit m/svart kryss</t>
  </si>
  <si>
    <t>GCP7 - Kryssfinerplate m/refleks</t>
  </si>
  <si>
    <t>GCP8 - Kryssfinerplate m/refleks</t>
  </si>
  <si>
    <t>GCP9 - Kryssfinerplate m/refleks</t>
  </si>
  <si>
    <t>GCP1-Kryssfinerplate</t>
  </si>
  <si>
    <t>GCP2-Kryssfinerplate</t>
  </si>
  <si>
    <t>GCP3-Kryssfinerplate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</si>
</sst>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FF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rgb="FF00FF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FBFBF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2">
    <xf numFmtId="0" fontId="0" fillId="0" borderId="0" xfId="0"/>
    <xf numFmtId="0" fontId="0" fillId="2" borderId="1" xfId="0" applyFill="1" applyBorder="1"/>
    <xf numFmtId="0" fontId="0" fillId="0" borderId="1" xfId="0" applyBorder="1"/>
    <xf numFmtId="165" fontId="0" fillId="0" borderId="1" xfId="0" applyNumberFormat="1" applyBorder="1"/>
    <xf numFmtId="164" fontId="0" fillId="0" borderId="1" xfId="0" applyNumberFormat="1" applyBorder="1"/>
    <xf numFmtId="0" fontId="1" fillId="0" borderId="0" xfId="0" applyFont="1"/>
    <xf numFmtId="0" fontId="1" fillId="3" borderId="1" xfId="0" applyFont="1" applyFill="1" applyBorder="1"/>
    <xf numFmtId="0" fontId="0" fillId="3" borderId="1" xfId="0" applyFill="1" applyBorder="1"/>
    <xf numFmtId="164" fontId="1" fillId="0" borderId="1" xfId="0" applyNumberFormat="1" applyFont="1" applyBorder="1"/>
    <xf numFmtId="164" fontId="2" fillId="0" borderId="1" xfId="0" applyNumberFormat="1" applyFont="1" applyBorder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4" fontId="5" fillId="0" borderId="1" xfId="0" applyNumberFormat="1" applyFont="1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1" fillId="0" borderId="8" xfId="0" applyFont="1" applyBorder="1"/>
    <xf numFmtId="0" fontId="0" fillId="0" borderId="2" xfId="0" applyBorder="1"/>
    <xf numFmtId="0" fontId="1" fillId="2" borderId="3" xfId="0" applyFont="1" applyFill="1" applyBorder="1"/>
    <xf numFmtId="0" fontId="1" fillId="2" borderId="1" xfId="0" applyFont="1" applyFill="1" applyBorder="1"/>
    <xf numFmtId="164" fontId="3" fillId="0" borderId="1" xfId="0" applyNumberFormat="1" applyFont="1" applyBorder="1"/>
    <xf numFmtId="0" fontId="1" fillId="2" borderId="9" xfId="0" applyFont="1" applyFill="1" applyBorder="1"/>
    <xf numFmtId="1" fontId="0" fillId="0" borderId="0" xfId="0" applyNumberFormat="1" applyAlignment="1">
      <alignment horizontal="left"/>
    </xf>
    <xf numFmtId="164" fontId="6" fillId="0" borderId="1" xfId="0" applyNumberFormat="1" applyFont="1" applyBorder="1"/>
    <xf numFmtId="164" fontId="0" fillId="0" borderId="9" xfId="0" applyNumberFormat="1" applyBorder="1"/>
    <xf numFmtId="49" fontId="0" fillId="0" borderId="1" xfId="0" applyNumberFormat="1" applyBorder="1"/>
    <xf numFmtId="0" fontId="6" fillId="0" borderId="1" xfId="0" applyFont="1" applyBorder="1"/>
    <xf numFmtId="164" fontId="6" fillId="0" borderId="9" xfId="0" applyNumberFormat="1" applyFont="1" applyBorder="1"/>
    <xf numFmtId="164" fontId="1" fillId="0" borderId="3" xfId="0" applyNumberFormat="1" applyFont="1" applyBorder="1"/>
    <xf numFmtId="0" fontId="6" fillId="0" borderId="0" xfId="0" applyFont="1"/>
    <xf numFmtId="0" fontId="7" fillId="0" borderId="0" xfId="0" applyFont="1"/>
    <xf numFmtId="164" fontId="7" fillId="0" borderId="1" xfId="0" applyNumberFormat="1" applyFont="1" applyBorder="1"/>
    <xf numFmtId="0" fontId="7" fillId="0" borderId="1" xfId="0" applyFont="1" applyBorder="1"/>
    <xf numFmtId="164" fontId="7" fillId="0" borderId="9" xfId="0" applyNumberFormat="1" applyFont="1" applyBorder="1"/>
    <xf numFmtId="0" fontId="8" fillId="0" borderId="0" xfId="0" applyFont="1"/>
    <xf numFmtId="0" fontId="9" fillId="0" borderId="0" xfId="0" applyFont="1"/>
    <xf numFmtId="164" fontId="2" fillId="0" borderId="3" xfId="0" applyNumberFormat="1" applyFont="1" applyBorder="1"/>
    <xf numFmtId="0" fontId="1" fillId="2" borderId="6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4" xfId="0" applyBorder="1" applyAlignment="1">
      <alignment horizontal="right"/>
    </xf>
    <xf numFmtId="0" fontId="10" fillId="0" borderId="0" xfId="0" applyFont="1"/>
    <xf numFmtId="0" fontId="5" fillId="0" borderId="0" xfId="0" applyFont="1"/>
    <xf numFmtId="0" fontId="5" fillId="0" borderId="5" xfId="0" applyFont="1" applyBorder="1"/>
    <xf numFmtId="0" fontId="3" fillId="0" borderId="8" xfId="0" applyFont="1" applyBorder="1"/>
    <xf numFmtId="0" fontId="5" fillId="0" borderId="7" xfId="0" applyFont="1" applyBorder="1"/>
    <xf numFmtId="0" fontId="5" fillId="0" borderId="2" xfId="0" applyFont="1" applyBorder="1"/>
    <xf numFmtId="0" fontId="5" fillId="0" borderId="4" xfId="0" applyFont="1" applyBorder="1"/>
    <xf numFmtId="0" fontId="3" fillId="2" borderId="6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5" fillId="0" borderId="4" xfId="0" applyFont="1" applyBorder="1" applyAlignment="1">
      <alignment horizontal="right"/>
    </xf>
    <xf numFmtId="0" fontId="3" fillId="2" borderId="1" xfId="0" applyFont="1" applyFill="1" applyBorder="1"/>
    <xf numFmtId="0" fontId="5" fillId="0" borderId="1" xfId="0" applyFont="1" applyBorder="1"/>
    <xf numFmtId="0" fontId="3" fillId="2" borderId="9" xfId="0" applyFont="1" applyFill="1" applyBorder="1"/>
    <xf numFmtId="164" fontId="5" fillId="0" borderId="9" xfId="0" applyNumberFormat="1" applyFont="1" applyBorder="1"/>
    <xf numFmtId="0" fontId="3" fillId="2" borderId="3" xfId="0" applyFont="1" applyFill="1" applyBorder="1"/>
    <xf numFmtId="164" fontId="3" fillId="0" borderId="3" xfId="0" applyNumberFormat="1" applyFont="1" applyBorder="1"/>
    <xf numFmtId="0" fontId="3" fillId="0" borderId="0" xfId="0" applyFont="1"/>
    <xf numFmtId="1" fontId="5" fillId="0" borderId="0" xfId="0" applyNumberFormat="1" applyFont="1" applyAlignment="1">
      <alignment horizontal="left"/>
    </xf>
    <xf numFmtId="0" fontId="5" fillId="2" borderId="1" xfId="0" applyFont="1" applyFill="1" applyBorder="1"/>
    <xf numFmtId="0" fontId="5" fillId="3" borderId="1" xfId="0" applyFont="1" applyFill="1" applyBorder="1"/>
    <xf numFmtId="0" fontId="3" fillId="3" borderId="1" xfId="0" applyFont="1" applyFill="1" applyBorder="1"/>
    <xf numFmtId="165" fontId="5" fillId="0" borderId="1" xfId="0" applyNumberFormat="1" applyFont="1" applyBorder="1"/>
    <xf numFmtId="164" fontId="11" fillId="0" borderId="3" xfId="0" applyNumberFormat="1" applyFont="1" applyBorder="1"/>
    <xf numFmtId="0" fontId="1" fillId="2" borderId="1" xfId="0" applyFont="1" applyFill="1" applyBorder="1" applyAlignment="1">
      <alignment horizontal="right"/>
    </xf>
    <xf numFmtId="0" fontId="1" fillId="0" borderId="1" xfId="0" applyFont="1" applyBorder="1"/>
    <xf numFmtId="164" fontId="0" fillId="0" borderId="0" xfId="0" applyNumberFormat="1"/>
    <xf numFmtId="0" fontId="1" fillId="2" borderId="8" xfId="0" applyFont="1" applyFill="1" applyBorder="1" applyAlignment="1">
      <alignment horizontal="right"/>
    </xf>
    <xf numFmtId="0" fontId="1" fillId="0" borderId="10" xfId="0" applyFont="1" applyBorder="1" applyAlignment="1">
      <alignment horizontal="right"/>
    </xf>
    <xf numFmtId="0" fontId="0" fillId="0" borderId="10" xfId="0" applyBorder="1"/>
    <xf numFmtId="164" fontId="0" fillId="0" borderId="10" xfId="0" applyNumberFormat="1" applyBorder="1"/>
    <xf numFmtId="0" fontId="5" fillId="0" borderId="0" xfId="0" applyFont="1" applyAlignment="1">
      <alignment horizontal="left"/>
    </xf>
    <xf numFmtId="164" fontId="0" fillId="0" borderId="11" xfId="0" applyNumberFormat="1" applyBorder="1"/>
    <xf numFmtId="0" fontId="0" fillId="0" borderId="9" xfId="0" applyBorder="1"/>
    <xf numFmtId="164" fontId="0" fillId="0" borderId="3" xfId="0" applyNumberFormat="1" applyBorder="1"/>
    <xf numFmtId="0" fontId="0" fillId="2" borderId="8" xfId="0" applyFill="1" applyBorder="1"/>
    <xf numFmtId="0" fontId="1" fillId="3" borderId="3" xfId="0" applyFont="1" applyFill="1" applyBorder="1"/>
    <xf numFmtId="0" fontId="0" fillId="2" borderId="2" xfId="0" applyFill="1" applyBorder="1"/>
    <xf numFmtId="0" fontId="1" fillId="5" borderId="1" xfId="0" applyFont="1" applyFill="1" applyBorder="1" applyAlignment="1">
      <alignment horizontal="center"/>
    </xf>
    <xf numFmtId="0" fontId="1" fillId="5" borderId="8" xfId="0" applyFont="1" applyFill="1" applyBorder="1" applyAlignment="1">
      <alignment horizontal="center"/>
    </xf>
    <xf numFmtId="0" fontId="1" fillId="4" borderId="11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5" fillId="0" borderId="9" xfId="0" applyFont="1" applyBorder="1"/>
    <xf numFmtId="164" fontId="0" fillId="0" borderId="8" xfId="0" applyNumberFormat="1" applyBorder="1"/>
    <xf numFmtId="0" fontId="0" fillId="0" borderId="12" xfId="0" applyBorder="1"/>
    <xf numFmtId="0" fontId="1" fillId="0" borderId="12" xfId="0" applyFont="1" applyBorder="1"/>
    <xf numFmtId="0" fontId="1" fillId="6" borderId="12" xfId="0" applyFont="1" applyFill="1" applyBorder="1"/>
    <xf numFmtId="0" fontId="1" fillId="6" borderId="12" xfId="0" applyFont="1" applyFill="1" applyBorder="1" applyAlignment="1">
      <alignment vertical="center"/>
    </xf>
    <xf numFmtId="0" fontId="0" fillId="0" borderId="12" xfId="0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FF00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b-NO" sz="1800" b="1" i="0" baseline="0">
                <a:effectLst/>
              </a:rPr>
              <a:t>Gjennomsnittlig differanse – Gjerdrum høsten 2021</a:t>
            </a:r>
            <a:endParaRPr lang="nb-N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Oppsummering!$Q$3</c:f>
              <c:strCache>
                <c:ptCount val="1"/>
                <c:pt idx="0">
                  <c:v>Δz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Oppsummering!$N$4:$N$6</c:f>
              <c:strCache>
                <c:ptCount val="3"/>
                <c:pt idx="0">
                  <c:v>Skilt</c:v>
                </c:pt>
                <c:pt idx="1">
                  <c:v>Kryssfinerplate</c:v>
                </c:pt>
                <c:pt idx="2">
                  <c:v>Polykarbonat</c:v>
                </c:pt>
              </c:strCache>
            </c:strRef>
          </c:cat>
          <c:val>
            <c:numRef>
              <c:f>Oppsummering!$Q$4:$Q$6</c:f>
              <c:numCache>
                <c:formatCode>0.000</c:formatCode>
                <c:ptCount val="3"/>
                <c:pt idx="0">
                  <c:v>1.7333333333333333E-2</c:v>
                </c:pt>
                <c:pt idx="1">
                  <c:v>2.6083333333333337E-2</c:v>
                </c:pt>
                <c:pt idx="2">
                  <c:v>4.9733333333333331E-2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4-41A5-8D37-13F68E4E8DED}"/>
            </c:ext>
          </c:extLst>
        </c:ser>
        <c:ser>
          <c:idx val="1"/>
          <c:order val="1"/>
          <c:tx>
            <c:strRef>
              <c:f>Oppsummering!$R$3</c:f>
              <c:strCache>
                <c:ptCount val="1"/>
                <c:pt idx="0">
                  <c:v>Grunnriss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Oppsummering!$N$4:$N$6</c:f>
              <c:strCache>
                <c:ptCount val="3"/>
                <c:pt idx="0">
                  <c:v>Skilt</c:v>
                </c:pt>
                <c:pt idx="1">
                  <c:v>Kryssfinerplate</c:v>
                </c:pt>
                <c:pt idx="2">
                  <c:v>Polykarbonat</c:v>
                </c:pt>
              </c:strCache>
            </c:strRef>
          </c:cat>
          <c:val>
            <c:numRef>
              <c:f>Oppsummering!$R$4:$R$6</c:f>
              <c:numCache>
                <c:formatCode>0.000</c:formatCode>
                <c:ptCount val="3"/>
                <c:pt idx="0">
                  <c:v>4.6910079466523549E-2</c:v>
                </c:pt>
                <c:pt idx="1">
                  <c:v>7.1242850031112276E-2</c:v>
                </c:pt>
                <c:pt idx="2">
                  <c:v>5.7220703323962126E-2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E4-41A5-8D37-13F68E4E8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2580031"/>
        <c:axId val="622578367"/>
      </c:barChart>
      <c:catAx>
        <c:axId val="6225800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2578367"/>
        <c:crosses val="autoZero"/>
        <c:auto val="1"/>
        <c:lblAlgn val="ctr"/>
        <c:lblOffset val="100"/>
        <c:noMultiLvlLbl val="0"/>
      </c:catAx>
      <c:valAx>
        <c:axId val="6225783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25800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b-NO" sz="1800" b="1" i="0" baseline="0">
                <a:effectLst/>
              </a:rPr>
              <a:t>Gjennomsnittlig differanse – Gjerdrum våren 2022</a:t>
            </a:r>
            <a:endParaRPr lang="nb-N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Oppsummering!$J$3</c:f>
              <c:strCache>
                <c:ptCount val="1"/>
                <c:pt idx="0">
                  <c:v>Δz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Oppsummering!$G$4:$G$7</c:f>
              <c:strCache>
                <c:ptCount val="4"/>
                <c:pt idx="0">
                  <c:v>Skilt</c:v>
                </c:pt>
                <c:pt idx="1">
                  <c:v>PVC</c:v>
                </c:pt>
                <c:pt idx="2">
                  <c:v>RSL512XL</c:v>
                </c:pt>
                <c:pt idx="3">
                  <c:v>Pyramide</c:v>
                </c:pt>
              </c:strCache>
            </c:strRef>
          </c:cat>
          <c:val>
            <c:numRef>
              <c:f>Oppsummering!$J$4:$J$7</c:f>
              <c:numCache>
                <c:formatCode>0.000</c:formatCode>
                <c:ptCount val="4"/>
                <c:pt idx="0">
                  <c:v>2.0953968253968253E-2</c:v>
                </c:pt>
                <c:pt idx="1">
                  <c:v>4.7295634920634926E-2</c:v>
                </c:pt>
                <c:pt idx="2">
                  <c:v>4.6743055555555552E-2</c:v>
                </c:pt>
                <c:pt idx="3">
                  <c:v>0.10971957671957673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3C-44C0-B78A-D0422C67C4AB}"/>
            </c:ext>
          </c:extLst>
        </c:ser>
        <c:ser>
          <c:idx val="1"/>
          <c:order val="1"/>
          <c:tx>
            <c:strRef>
              <c:f>Oppsummering!$K$3</c:f>
              <c:strCache>
                <c:ptCount val="1"/>
                <c:pt idx="0">
                  <c:v>Grunnriss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Oppsummering!$G$4:$G$7</c:f>
              <c:strCache>
                <c:ptCount val="4"/>
                <c:pt idx="0">
                  <c:v>Skilt</c:v>
                </c:pt>
                <c:pt idx="1">
                  <c:v>PVC</c:v>
                </c:pt>
                <c:pt idx="2">
                  <c:v>RSL512XL</c:v>
                </c:pt>
                <c:pt idx="3">
                  <c:v>Pyramide</c:v>
                </c:pt>
              </c:strCache>
            </c:strRef>
          </c:cat>
          <c:val>
            <c:numRef>
              <c:f>Oppsummering!$K$4:$K$7</c:f>
              <c:numCache>
                <c:formatCode>0.000</c:formatCode>
                <c:ptCount val="4"/>
                <c:pt idx="0">
                  <c:v>6.7973089721159993E-2</c:v>
                </c:pt>
                <c:pt idx="1">
                  <c:v>7.7828215672276671E-2</c:v>
                </c:pt>
                <c:pt idx="2">
                  <c:v>8.5238622310608095E-2</c:v>
                </c:pt>
                <c:pt idx="3">
                  <c:v>8.0105929315729379E-2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3C-44C0-B78A-D0422C67C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2563807"/>
        <c:axId val="622555487"/>
      </c:barChart>
      <c:catAx>
        <c:axId val="6225638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2555487"/>
        <c:crosses val="autoZero"/>
        <c:auto val="1"/>
        <c:lblAlgn val="ctr"/>
        <c:lblOffset val="100"/>
        <c:noMultiLvlLbl val="0"/>
      </c:catAx>
      <c:valAx>
        <c:axId val="6225554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25638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 sz="1800" b="0" i="0" baseline="0">
                <a:effectLst/>
              </a:rPr>
              <a:t>Gjennomsnittlig differanse for grunnriss og høyde - Gjerdrum Vår 2022</a:t>
            </a:r>
            <a:endParaRPr lang="nb-NO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Diagrammer!$E$20</c:f>
              <c:strCache>
                <c:ptCount val="1"/>
                <c:pt idx="0">
                  <c:v>Grunnriss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Diagrammer!$B$21:$B$24</c:f>
              <c:strCache>
                <c:ptCount val="4"/>
                <c:pt idx="0">
                  <c:v>Alle skilt V2022</c:v>
                </c:pt>
                <c:pt idx="1">
                  <c:v>PVC</c:v>
                </c:pt>
                <c:pt idx="2">
                  <c:v>RSL512XL</c:v>
                </c:pt>
                <c:pt idx="3">
                  <c:v>Pyramide</c:v>
                </c:pt>
              </c:strCache>
            </c:strRef>
          </c:cat>
          <c:val>
            <c:numRef>
              <c:f>Diagrammer!$E$21:$E$24</c:f>
              <c:numCache>
                <c:formatCode>General</c:formatCode>
                <c:ptCount val="4"/>
                <c:pt idx="0">
                  <c:v>6.7973089721159993E-2</c:v>
                </c:pt>
                <c:pt idx="1">
                  <c:v>7.7828215672276671E-2</c:v>
                </c:pt>
                <c:pt idx="2">
                  <c:v>8.5238622310608095E-2</c:v>
                </c:pt>
                <c:pt idx="3">
                  <c:v>8.0105929315729379E-2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6-4D39-AE44-6ADB1F5B8AFC}"/>
            </c:ext>
          </c:extLst>
        </c:ser>
        <c:ser>
          <c:idx val="1"/>
          <c:order val="1"/>
          <c:tx>
            <c:strRef>
              <c:f>Diagrammer!$F$20</c:f>
              <c:strCache>
                <c:ptCount val="1"/>
                <c:pt idx="0">
                  <c:v>Høyde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Diagrammer!$B$21:$B$24</c:f>
              <c:strCache>
                <c:ptCount val="4"/>
                <c:pt idx="0">
                  <c:v>Alle skilt V2022</c:v>
                </c:pt>
                <c:pt idx="1">
                  <c:v>PVC</c:v>
                </c:pt>
                <c:pt idx="2">
                  <c:v>RSL512XL</c:v>
                </c:pt>
                <c:pt idx="3">
                  <c:v>Pyramide</c:v>
                </c:pt>
              </c:strCache>
            </c:strRef>
          </c:cat>
          <c:val>
            <c:numRef>
              <c:f>Diagrammer!$F$21:$F$24</c:f>
              <c:numCache>
                <c:formatCode>General</c:formatCode>
                <c:ptCount val="4"/>
                <c:pt idx="0">
                  <c:v>2.0953968253968253E-2</c:v>
                </c:pt>
                <c:pt idx="1">
                  <c:v>4.7295634920634926E-2</c:v>
                </c:pt>
                <c:pt idx="2">
                  <c:v>4.6743055555555552E-2</c:v>
                </c:pt>
                <c:pt idx="3">
                  <c:v>0.10971957671957673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56-4D39-AE44-6ADB1F5B8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2545503"/>
        <c:axId val="622542591"/>
      </c:barChart>
      <c:catAx>
        <c:axId val="6225455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2542591"/>
        <c:crosses val="autoZero"/>
        <c:auto val="1"/>
        <c:lblAlgn val="ctr"/>
        <c:lblOffset val="100"/>
        <c:noMultiLvlLbl val="0"/>
      </c:catAx>
      <c:valAx>
        <c:axId val="6225425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254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Gjennomsnittlig</a:t>
            </a:r>
            <a:r>
              <a:rPr lang="nb-NO" baseline="0"/>
              <a:t> differanse for grunnriss og høyde - Gjerdrum høst 2021</a:t>
            </a:r>
            <a:endParaRPr lang="nb-N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Diagrammer!$E$6</c:f>
              <c:strCache>
                <c:ptCount val="1"/>
                <c:pt idx="0">
                  <c:v>Grunnriss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Diagrammer!$B$7:$B$9</c:f>
              <c:strCache>
                <c:ptCount val="3"/>
                <c:pt idx="0">
                  <c:v>Skilt</c:v>
                </c:pt>
                <c:pt idx="1">
                  <c:v>Kryssfinerplate</c:v>
                </c:pt>
                <c:pt idx="2">
                  <c:v>Polykarbonat</c:v>
                </c:pt>
              </c:strCache>
            </c:strRef>
          </c:cat>
          <c:val>
            <c:numRef>
              <c:f>Diagrammer!$E$7:$E$9</c:f>
              <c:numCache>
                <c:formatCode>General</c:formatCode>
                <c:ptCount val="3"/>
                <c:pt idx="0">
                  <c:v>4.6910079466523563E-2</c:v>
                </c:pt>
                <c:pt idx="1">
                  <c:v>6.5997381167646765E-2</c:v>
                </c:pt>
                <c:pt idx="2">
                  <c:v>4.3063260959249755E-2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7D-4D00-A36C-26B141720E99}"/>
            </c:ext>
          </c:extLst>
        </c:ser>
        <c:ser>
          <c:idx val="1"/>
          <c:order val="1"/>
          <c:tx>
            <c:strRef>
              <c:f>Diagrammer!$F$6</c:f>
              <c:strCache>
                <c:ptCount val="1"/>
                <c:pt idx="0">
                  <c:v>Høyde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Diagrammer!$B$7:$B$9</c:f>
              <c:strCache>
                <c:ptCount val="3"/>
                <c:pt idx="0">
                  <c:v>Skilt</c:v>
                </c:pt>
                <c:pt idx="1">
                  <c:v>Kryssfinerplate</c:v>
                </c:pt>
                <c:pt idx="2">
                  <c:v>Polykarbonat</c:v>
                </c:pt>
              </c:strCache>
            </c:strRef>
          </c:cat>
          <c:val>
            <c:numRef>
              <c:f>Diagrammer!$F$7:$F$9</c:f>
              <c:numCache>
                <c:formatCode>General</c:formatCode>
                <c:ptCount val="3"/>
                <c:pt idx="0">
                  <c:v>1.7333333333333333E-2</c:v>
                </c:pt>
                <c:pt idx="1">
                  <c:v>1.0111111111111111E-2</c:v>
                </c:pt>
                <c:pt idx="2">
                  <c:v>3.6222222222222218E-2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7D-4D00-A36C-26B141720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35186207"/>
        <c:axId val="635186623"/>
      </c:barChart>
      <c:catAx>
        <c:axId val="635186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35186623"/>
        <c:crosses val="autoZero"/>
        <c:auto val="1"/>
        <c:lblAlgn val="ctr"/>
        <c:lblOffset val="100"/>
        <c:noMultiLvlLbl val="0"/>
      </c:catAx>
      <c:valAx>
        <c:axId val="635186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351862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b-NO" sz="1800" b="0" i="0" baseline="0">
                <a:effectLst/>
              </a:rPr>
              <a:t>Gjennomsnittlig differanse i grunnriss og høyde - Gjerdrum høsten 2021 og våren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Diagrammer!$E$38</c:f>
              <c:strCache>
                <c:ptCount val="1"/>
                <c:pt idx="0">
                  <c:v>Grunnriss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Diagrammer!$B$39:$B$45</c:f>
              <c:strCache>
                <c:ptCount val="7"/>
                <c:pt idx="0">
                  <c:v>Skilt - H2021</c:v>
                </c:pt>
                <c:pt idx="1">
                  <c:v>Kryssfinerplate</c:v>
                </c:pt>
                <c:pt idx="2">
                  <c:v>Polykarbonat</c:v>
                </c:pt>
                <c:pt idx="3">
                  <c:v>Skilt - V2022</c:v>
                </c:pt>
                <c:pt idx="4">
                  <c:v>PVC</c:v>
                </c:pt>
                <c:pt idx="5">
                  <c:v>RSL512XL</c:v>
                </c:pt>
                <c:pt idx="6">
                  <c:v>Pyramide</c:v>
                </c:pt>
              </c:strCache>
            </c:strRef>
          </c:cat>
          <c:val>
            <c:numRef>
              <c:f>Diagrammer!$E$39:$E$45</c:f>
              <c:numCache>
                <c:formatCode>General</c:formatCode>
                <c:ptCount val="7"/>
                <c:pt idx="0">
                  <c:v>4.6910079466523563E-2</c:v>
                </c:pt>
                <c:pt idx="1">
                  <c:v>6.5997381167646765E-2</c:v>
                </c:pt>
                <c:pt idx="2">
                  <c:v>4.3063260959249755E-2</c:v>
                </c:pt>
                <c:pt idx="3">
                  <c:v>6.7973089721159993E-2</c:v>
                </c:pt>
                <c:pt idx="4">
                  <c:v>7.7828215672276671E-2</c:v>
                </c:pt>
                <c:pt idx="5">
                  <c:v>8.5238622310608095E-2</c:v>
                </c:pt>
                <c:pt idx="6">
                  <c:v>8.0105929315729379E-2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B-47A5-9156-1CBFC870922A}"/>
            </c:ext>
          </c:extLst>
        </c:ser>
        <c:ser>
          <c:idx val="1"/>
          <c:order val="1"/>
          <c:tx>
            <c:strRef>
              <c:f>Diagrammer!$F$38</c:f>
              <c:strCache>
                <c:ptCount val="1"/>
                <c:pt idx="0">
                  <c:v>Høyde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Diagrammer!$B$39:$B$45</c:f>
              <c:strCache>
                <c:ptCount val="7"/>
                <c:pt idx="0">
                  <c:v>Skilt - H2021</c:v>
                </c:pt>
                <c:pt idx="1">
                  <c:v>Kryssfinerplate</c:v>
                </c:pt>
                <c:pt idx="2">
                  <c:v>Polykarbonat</c:v>
                </c:pt>
                <c:pt idx="3">
                  <c:v>Skilt - V2022</c:v>
                </c:pt>
                <c:pt idx="4">
                  <c:v>PVC</c:v>
                </c:pt>
                <c:pt idx="5">
                  <c:v>RSL512XL</c:v>
                </c:pt>
                <c:pt idx="6">
                  <c:v>Pyramide</c:v>
                </c:pt>
              </c:strCache>
            </c:strRef>
          </c:cat>
          <c:val>
            <c:numRef>
              <c:f>Diagrammer!$F$39:$F$45</c:f>
              <c:numCache>
                <c:formatCode>General</c:formatCode>
                <c:ptCount val="7"/>
                <c:pt idx="0">
                  <c:v>1.7333333333333333E-2</c:v>
                </c:pt>
                <c:pt idx="1">
                  <c:v>1.0111111111111111E-2</c:v>
                </c:pt>
                <c:pt idx="2">
                  <c:v>3.6222222222222218E-2</c:v>
                </c:pt>
                <c:pt idx="3">
                  <c:v>2.0953968253968253E-2</c:v>
                </c:pt>
                <c:pt idx="4">
                  <c:v>4.7295634920634926E-2</c:v>
                </c:pt>
                <c:pt idx="5">
                  <c:v>4.6743055555555552E-2</c:v>
                </c:pt>
                <c:pt idx="6">
                  <c:v>0.10971957671957673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6B-47A5-9156-1CBFC87092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2543423"/>
        <c:axId val="622522623"/>
      </c:barChart>
      <c:catAx>
        <c:axId val="622543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2522623"/>
        <c:crosses val="autoZero"/>
        <c:auto val="1"/>
        <c:lblAlgn val="ctr"/>
        <c:lblOffset val="100"/>
        <c:noMultiLvlLbl val="0"/>
      </c:catAx>
      <c:valAx>
        <c:axId val="622522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6225434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b-NO" sz="1800" b="0" i="0" baseline="0">
                <a:effectLst/>
              </a:rPr>
              <a:t>Gjennomsnittlig differanse mellom GNSS-koordinater og senter-koordinater for retroreflektive skilt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Diagrammer!$E$57</c:f>
              <c:strCache>
                <c:ptCount val="1"/>
                <c:pt idx="0">
                  <c:v>Grunnriss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Diagrammer!$B$58:$B$63</c:f>
              <c:strCache>
                <c:ptCount val="6"/>
                <c:pt idx="0">
                  <c:v>Alle skilt V2022</c:v>
                </c:pt>
                <c:pt idx="1">
                  <c:v>GCP3 - V2022</c:v>
                </c:pt>
                <c:pt idx="2">
                  <c:v>GCP7 - V2022</c:v>
                </c:pt>
                <c:pt idx="3">
                  <c:v>GCP9 V2022</c:v>
                </c:pt>
                <c:pt idx="4">
                  <c:v>GCP11 V2022</c:v>
                </c:pt>
                <c:pt idx="5">
                  <c:v>GCP14 V2022</c:v>
                </c:pt>
              </c:strCache>
            </c:strRef>
          </c:cat>
          <c:val>
            <c:numRef>
              <c:f>Diagrammer!$E$58:$E$63</c:f>
              <c:numCache>
                <c:formatCode>General</c:formatCode>
                <c:ptCount val="6"/>
                <c:pt idx="0">
                  <c:v>6.7973089721159993E-2</c:v>
                </c:pt>
                <c:pt idx="1">
                  <c:v>7.6037203065341633E-2</c:v>
                </c:pt>
                <c:pt idx="2">
                  <c:v>7.3253913222906641E-2</c:v>
                </c:pt>
                <c:pt idx="3">
                  <c:v>5.4434239406398313E-2</c:v>
                </c:pt>
                <c:pt idx="4">
                  <c:v>5.7902642853178268E-2</c:v>
                </c:pt>
                <c:pt idx="5">
                  <c:v>8.1151156517215647E-2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6-474C-8369-C34387840CCD}"/>
            </c:ext>
          </c:extLst>
        </c:ser>
        <c:ser>
          <c:idx val="1"/>
          <c:order val="1"/>
          <c:tx>
            <c:strRef>
              <c:f>Diagrammer!$F$57</c:f>
              <c:strCache>
                <c:ptCount val="1"/>
                <c:pt idx="0">
                  <c:v>Høyde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Diagrammer!$B$58:$B$63</c:f>
              <c:strCache>
                <c:ptCount val="6"/>
                <c:pt idx="0">
                  <c:v>Alle skilt V2022</c:v>
                </c:pt>
                <c:pt idx="1">
                  <c:v>GCP3 - V2022</c:v>
                </c:pt>
                <c:pt idx="2">
                  <c:v>GCP7 - V2022</c:v>
                </c:pt>
                <c:pt idx="3">
                  <c:v>GCP9 V2022</c:v>
                </c:pt>
                <c:pt idx="4">
                  <c:v>GCP11 V2022</c:v>
                </c:pt>
                <c:pt idx="5">
                  <c:v>GCP14 V2022</c:v>
                </c:pt>
              </c:strCache>
            </c:strRef>
          </c:cat>
          <c:val>
            <c:numRef>
              <c:f>Diagrammer!$F$58:$F$63</c:f>
              <c:numCache>
                <c:formatCode>General</c:formatCode>
                <c:ptCount val="6"/>
                <c:pt idx="0">
                  <c:v>2.0953968253968253E-2</c:v>
                </c:pt>
                <c:pt idx="1">
                  <c:v>1.4500000000000002E-2</c:v>
                </c:pt>
                <c:pt idx="2">
                  <c:v>2.8111111111111111E-2</c:v>
                </c:pt>
                <c:pt idx="3">
                  <c:v>1.7333333333333333E-2</c:v>
                </c:pt>
                <c:pt idx="4">
                  <c:v>2.2111111111111109E-2</c:v>
                </c:pt>
                <c:pt idx="5">
                  <c:v>2.2714285714285718E-2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6-474C-8369-C34387840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801642063"/>
        <c:axId val="1801643311"/>
      </c:barChart>
      <c:catAx>
        <c:axId val="1801642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1643311"/>
        <c:crosses val="autoZero"/>
        <c:auto val="1"/>
        <c:lblAlgn val="ctr"/>
        <c:lblOffset val="100"/>
        <c:noMultiLvlLbl val="0"/>
      </c:catAx>
      <c:valAx>
        <c:axId val="1801643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01642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chart" Target="../charts/chart2.xml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chart" Target="../charts/chart1.xml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4" Type="http://schemas.openxmlformats.org/officeDocument/2006/relationships/chart" Target="../charts/chart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274320</xdr:colOff>
      <xdr:row>28</xdr:row>
      <xdr:rowOff>137160</xdr:rowOff>
    </xdr:from>
    <xdr:to>
      <xdr:col>4</xdr:col>
      <xdr:colOff>535673</xdr:colOff>
      <xdr:row>41</xdr:row>
      <xdr:rowOff>17460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F1F098-0C2F-A378-6EE5-591B62E53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2522220"/>
          <a:ext cx="2615933" cy="2257740"/>
        </a:xfrm>
        <a:prstGeom prst="rect">
          <a:avLst/>
        </a:prstGeom>
      </xdr:spPr>
    </xdr:pic>
    <xdr:clientData/>
  </xdr:twoCellAnchor>
  <xdr:twoCellAnchor editAs="oneCell">
    <xdr:from>
      <xdr:col>6</xdr:col>
      <xdr:colOff>403860</xdr:colOff>
      <xdr:row>28</xdr:row>
      <xdr:rowOff>152401</xdr:rowOff>
    </xdr:from>
    <xdr:to>
      <xdr:col>8</xdr:col>
      <xdr:colOff>541020</xdr:colOff>
      <xdr:row>41</xdr:row>
      <xdr:rowOff>115307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4992249-5B87-D1BE-60A2-A09C631D5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3020" y="2537461"/>
          <a:ext cx="2461260" cy="2340346"/>
        </a:xfrm>
        <a:prstGeom prst="rect">
          <a:avLst/>
        </a:prstGeom>
      </xdr:spPr>
    </xdr:pic>
    <xdr:clientData/>
  </xdr:twoCellAnchor>
  <xdr:twoCellAnchor editAs="oneCell">
    <xdr:from>
      <xdr:col>11</xdr:col>
      <xdr:colOff>243840</xdr:colOff>
      <xdr:row>28</xdr:row>
      <xdr:rowOff>144781</xdr:rowOff>
    </xdr:from>
    <xdr:to>
      <xdr:col>14</xdr:col>
      <xdr:colOff>392439</xdr:colOff>
      <xdr:row>42</xdr:row>
      <xdr:rowOff>1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36321E9-1CB5-E246-0996-BA943F459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877300" y="2529841"/>
          <a:ext cx="2914659" cy="2415540"/>
        </a:xfrm>
        <a:prstGeom prst="rect">
          <a:avLst/>
        </a:prstGeom>
      </xdr:spPr>
    </xdr:pic>
    <xdr:clientData/>
  </xdr:twoCellAnchor>
  <xdr:twoCellAnchor editAs="oneCell">
    <xdr:from>
      <xdr:col>16</xdr:col>
      <xdr:colOff>114300</xdr:colOff>
      <xdr:row>28</xdr:row>
      <xdr:rowOff>137160</xdr:rowOff>
    </xdr:from>
    <xdr:to>
      <xdr:col>20</xdr:col>
      <xdr:colOff>31645</xdr:colOff>
      <xdr:row>41</xdr:row>
      <xdr:rowOff>22860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05A49C9C-7C74-5989-5A8C-BDBE5D9A4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672060" y="2522220"/>
          <a:ext cx="3056785" cy="2263140"/>
        </a:xfrm>
        <a:prstGeom prst="rect">
          <a:avLst/>
        </a:prstGeom>
      </xdr:spPr>
    </xdr:pic>
    <xdr:clientData/>
  </xdr:twoCellAnchor>
  <xdr:twoCellAnchor editAs="oneCell">
    <xdr:from>
      <xdr:col>21</xdr:col>
      <xdr:colOff>259080</xdr:colOff>
      <xdr:row>28</xdr:row>
      <xdr:rowOff>114300</xdr:rowOff>
    </xdr:from>
    <xdr:to>
      <xdr:col>24</xdr:col>
      <xdr:colOff>632460</xdr:colOff>
      <xdr:row>41</xdr:row>
      <xdr:rowOff>154247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058E128E-C77E-9100-5597-C72067FF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741140" y="2499360"/>
          <a:ext cx="2727960" cy="2417387"/>
        </a:xfrm>
        <a:prstGeom prst="rect">
          <a:avLst/>
        </a:prstGeom>
      </xdr:spPr>
    </xdr:pic>
    <xdr:clientData/>
  </xdr:twoCellAnchor>
  <xdr:twoCellAnchor editAs="oneCell">
    <xdr:from>
      <xdr:col>26</xdr:col>
      <xdr:colOff>144780</xdr:colOff>
      <xdr:row>29</xdr:row>
      <xdr:rowOff>0</xdr:rowOff>
    </xdr:from>
    <xdr:to>
      <xdr:col>29</xdr:col>
      <xdr:colOff>739555</xdr:colOff>
      <xdr:row>42</xdr:row>
      <xdr:rowOff>42248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6C12AF12-6F09-6431-08A0-2B8BB0CA6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0551140" y="2567940"/>
          <a:ext cx="2949355" cy="2419688"/>
        </a:xfrm>
        <a:prstGeom prst="rect">
          <a:avLst/>
        </a:prstGeom>
      </xdr:spPr>
    </xdr:pic>
    <xdr:clientData/>
  </xdr:twoCellAnchor>
  <xdr:twoCellAnchor editAs="oneCell">
    <xdr:from>
      <xdr:col>31</xdr:col>
      <xdr:colOff>198121</xdr:colOff>
      <xdr:row>29</xdr:row>
      <xdr:rowOff>30481</xdr:rowOff>
    </xdr:from>
    <xdr:to>
      <xdr:col>35</xdr:col>
      <xdr:colOff>53341</xdr:colOff>
      <xdr:row>42</xdr:row>
      <xdr:rowOff>141993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9E93E487-6114-E6FD-AC51-B5642044A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528781" y="2598421"/>
          <a:ext cx="2994660" cy="2488952"/>
        </a:xfrm>
        <a:prstGeom prst="rect">
          <a:avLst/>
        </a:prstGeom>
      </xdr:spPr>
    </xdr:pic>
    <xdr:clientData/>
  </xdr:twoCellAnchor>
  <xdr:twoCellAnchor editAs="oneCell">
    <xdr:from>
      <xdr:col>36</xdr:col>
      <xdr:colOff>106681</xdr:colOff>
      <xdr:row>28</xdr:row>
      <xdr:rowOff>121920</xdr:rowOff>
    </xdr:from>
    <xdr:to>
      <xdr:col>40</xdr:col>
      <xdr:colOff>3244</xdr:colOff>
      <xdr:row>43</xdr:row>
      <xdr:rowOff>38100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C182A6EC-69CE-BACE-AFC7-C4D57FA16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361641" y="2506980"/>
          <a:ext cx="3013143" cy="2659380"/>
        </a:xfrm>
        <a:prstGeom prst="rect">
          <a:avLst/>
        </a:prstGeom>
      </xdr:spPr>
    </xdr:pic>
    <xdr:clientData/>
  </xdr:twoCellAnchor>
  <xdr:twoCellAnchor editAs="oneCell">
    <xdr:from>
      <xdr:col>41</xdr:col>
      <xdr:colOff>91441</xdr:colOff>
      <xdr:row>28</xdr:row>
      <xdr:rowOff>83821</xdr:rowOff>
    </xdr:from>
    <xdr:to>
      <xdr:col>45</xdr:col>
      <xdr:colOff>17118</xdr:colOff>
      <xdr:row>42</xdr:row>
      <xdr:rowOff>160021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AB80BF36-8907-6A45-6EE3-63FAA5A5D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2270701" y="2468881"/>
          <a:ext cx="3065117" cy="2636520"/>
        </a:xfrm>
        <a:prstGeom prst="rect">
          <a:avLst/>
        </a:prstGeom>
      </xdr:spPr>
    </xdr:pic>
    <xdr:clientData/>
  </xdr:twoCellAnchor>
  <xdr:twoCellAnchor editAs="oneCell">
    <xdr:from>
      <xdr:col>46</xdr:col>
      <xdr:colOff>289560</xdr:colOff>
      <xdr:row>28</xdr:row>
      <xdr:rowOff>106681</xdr:rowOff>
    </xdr:from>
    <xdr:to>
      <xdr:col>49</xdr:col>
      <xdr:colOff>594381</xdr:colOff>
      <xdr:row>42</xdr:row>
      <xdr:rowOff>83821</xdr:rowOff>
    </xdr:to>
    <xdr:pic>
      <xdr:nvPicPr>
        <xdr:cNvPr id="12" name="Bilde 11">
          <a:extLst>
            <a:ext uri="{FF2B5EF4-FFF2-40B4-BE49-F238E27FC236}">
              <a16:creationId xmlns:a16="http://schemas.microsoft.com/office/drawing/2014/main" id="{8EE757CA-A17D-4D79-EA56-9681D9C20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393120" y="2491741"/>
          <a:ext cx="2659401" cy="2537460"/>
        </a:xfrm>
        <a:prstGeom prst="rect">
          <a:avLst/>
        </a:prstGeom>
      </xdr:spPr>
    </xdr:pic>
    <xdr:clientData/>
  </xdr:twoCellAnchor>
  <xdr:twoCellAnchor editAs="oneCell">
    <xdr:from>
      <xdr:col>51</xdr:col>
      <xdr:colOff>175260</xdr:colOff>
      <xdr:row>28</xdr:row>
      <xdr:rowOff>121921</xdr:rowOff>
    </xdr:from>
    <xdr:to>
      <xdr:col>55</xdr:col>
      <xdr:colOff>31171</xdr:colOff>
      <xdr:row>42</xdr:row>
      <xdr:rowOff>121921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210A81D7-A841-1B08-1D0A-C6CE2E84D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203120" y="2506981"/>
          <a:ext cx="2995351" cy="2560320"/>
        </a:xfrm>
        <a:prstGeom prst="rect">
          <a:avLst/>
        </a:prstGeom>
      </xdr:spPr>
    </xdr:pic>
    <xdr:clientData/>
  </xdr:twoCellAnchor>
  <xdr:twoCellAnchor editAs="oneCell">
    <xdr:from>
      <xdr:col>56</xdr:col>
      <xdr:colOff>289560</xdr:colOff>
      <xdr:row>28</xdr:row>
      <xdr:rowOff>91441</xdr:rowOff>
    </xdr:from>
    <xdr:to>
      <xdr:col>60</xdr:col>
      <xdr:colOff>121920</xdr:colOff>
      <xdr:row>44</xdr:row>
      <xdr:rowOff>17741</xdr:rowOff>
    </xdr:to>
    <xdr:pic>
      <xdr:nvPicPr>
        <xdr:cNvPr id="14" name="Bilde 13">
          <a:extLst>
            <a:ext uri="{FF2B5EF4-FFF2-40B4-BE49-F238E27FC236}">
              <a16:creationId xmlns:a16="http://schemas.microsoft.com/office/drawing/2014/main" id="{16023E93-240B-DB3D-5636-4D7F20EBB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44241720" y="4853941"/>
          <a:ext cx="2971800" cy="2852380"/>
        </a:xfrm>
        <a:prstGeom prst="rect">
          <a:avLst/>
        </a:prstGeom>
      </xdr:spPr>
    </xdr:pic>
    <xdr:clientData/>
  </xdr:twoCellAnchor>
  <xdr:twoCellAnchor editAs="oneCell">
    <xdr:from>
      <xdr:col>61</xdr:col>
      <xdr:colOff>236221</xdr:colOff>
      <xdr:row>28</xdr:row>
      <xdr:rowOff>76200</xdr:rowOff>
    </xdr:from>
    <xdr:to>
      <xdr:col>64</xdr:col>
      <xdr:colOff>716281</xdr:colOff>
      <xdr:row>43</xdr:row>
      <xdr:rowOff>146247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545D8A7D-B5C7-299B-7FD6-167892D2B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8112681" y="2461260"/>
          <a:ext cx="2834640" cy="2813247"/>
        </a:xfrm>
        <a:prstGeom prst="rect">
          <a:avLst/>
        </a:prstGeom>
      </xdr:spPr>
    </xdr:pic>
    <xdr:clientData/>
  </xdr:twoCellAnchor>
  <xdr:twoCellAnchor editAs="oneCell">
    <xdr:from>
      <xdr:col>66</xdr:col>
      <xdr:colOff>121448</xdr:colOff>
      <xdr:row>28</xdr:row>
      <xdr:rowOff>83821</xdr:rowOff>
    </xdr:from>
    <xdr:to>
      <xdr:col>70</xdr:col>
      <xdr:colOff>16789</xdr:colOff>
      <xdr:row>42</xdr:row>
      <xdr:rowOff>106680</xdr:rowOff>
    </xdr:to>
    <xdr:pic>
      <xdr:nvPicPr>
        <xdr:cNvPr id="16" name="Bilde 15">
          <a:extLst>
            <a:ext uri="{FF2B5EF4-FFF2-40B4-BE49-F238E27FC236}">
              <a16:creationId xmlns:a16="http://schemas.microsoft.com/office/drawing/2014/main" id="{8A4A780A-AC62-E3FA-DE3A-B9629D5EF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922208" y="2468881"/>
          <a:ext cx="3034781" cy="2583179"/>
        </a:xfrm>
        <a:prstGeom prst="rect">
          <a:avLst/>
        </a:prstGeom>
      </xdr:spPr>
    </xdr:pic>
    <xdr:clientData/>
  </xdr:twoCellAnchor>
  <xdr:twoCellAnchor editAs="oneCell">
    <xdr:from>
      <xdr:col>36</xdr:col>
      <xdr:colOff>129540</xdr:colOff>
      <xdr:row>54</xdr:row>
      <xdr:rowOff>175261</xdr:rowOff>
    </xdr:from>
    <xdr:to>
      <xdr:col>39</xdr:col>
      <xdr:colOff>678463</xdr:colOff>
      <xdr:row>69</xdr:row>
      <xdr:rowOff>38101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048FAD88-5F31-B016-4F31-30C62A4BB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8384500" y="8892541"/>
          <a:ext cx="2903503" cy="26060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137161</xdr:colOff>
      <xdr:row>55</xdr:row>
      <xdr:rowOff>7621</xdr:rowOff>
    </xdr:from>
    <xdr:to>
      <xdr:col>19</xdr:col>
      <xdr:colOff>662941</xdr:colOff>
      <xdr:row>73</xdr:row>
      <xdr:rowOff>32943</xdr:rowOff>
    </xdr:to>
    <xdr:pic>
      <xdr:nvPicPr>
        <xdr:cNvPr id="17" name="Bilde 16">
          <a:extLst>
            <a:ext uri="{FF2B5EF4-FFF2-40B4-BE49-F238E27FC236}">
              <a16:creationId xmlns:a16="http://schemas.microsoft.com/office/drawing/2014/main" id="{BE38D191-AFB8-CD06-BC6C-B81D9B317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694921" y="8907781"/>
          <a:ext cx="2880360" cy="3317162"/>
        </a:xfrm>
        <a:prstGeom prst="rect">
          <a:avLst/>
        </a:prstGeom>
      </xdr:spPr>
    </xdr:pic>
    <xdr:clientData/>
  </xdr:twoCellAnchor>
  <xdr:twoCellAnchor editAs="oneCell">
    <xdr:from>
      <xdr:col>26</xdr:col>
      <xdr:colOff>220980</xdr:colOff>
      <xdr:row>55</xdr:row>
      <xdr:rowOff>7620</xdr:rowOff>
    </xdr:from>
    <xdr:to>
      <xdr:col>29</xdr:col>
      <xdr:colOff>647700</xdr:colOff>
      <xdr:row>70</xdr:row>
      <xdr:rowOff>152047</xdr:rowOff>
    </xdr:to>
    <xdr:pic>
      <xdr:nvPicPr>
        <xdr:cNvPr id="18" name="Bilde 17">
          <a:extLst>
            <a:ext uri="{FF2B5EF4-FFF2-40B4-BE49-F238E27FC236}">
              <a16:creationId xmlns:a16="http://schemas.microsoft.com/office/drawing/2014/main" id="{25D9CD7B-1D83-A406-BB16-4DA5BA5C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0627340" y="8907780"/>
          <a:ext cx="2781300" cy="2887627"/>
        </a:xfrm>
        <a:prstGeom prst="rect">
          <a:avLst/>
        </a:prstGeom>
      </xdr:spPr>
    </xdr:pic>
    <xdr:clientData/>
  </xdr:twoCellAnchor>
  <xdr:twoCellAnchor editAs="oneCell">
    <xdr:from>
      <xdr:col>41</xdr:col>
      <xdr:colOff>152400</xdr:colOff>
      <xdr:row>55</xdr:row>
      <xdr:rowOff>7621</xdr:rowOff>
    </xdr:from>
    <xdr:to>
      <xdr:col>44</xdr:col>
      <xdr:colOff>693420</xdr:colOff>
      <xdr:row>69</xdr:row>
      <xdr:rowOff>152087</xdr:rowOff>
    </xdr:to>
    <xdr:pic>
      <xdr:nvPicPr>
        <xdr:cNvPr id="19" name="Bilde 18">
          <a:extLst>
            <a:ext uri="{FF2B5EF4-FFF2-40B4-BE49-F238E27FC236}">
              <a16:creationId xmlns:a16="http://schemas.microsoft.com/office/drawing/2014/main" id="{DDDDBBF0-B386-FE99-21C6-ECE396437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331660" y="8907781"/>
          <a:ext cx="2895600" cy="2704786"/>
        </a:xfrm>
        <a:prstGeom prst="rect">
          <a:avLst/>
        </a:prstGeom>
      </xdr:spPr>
    </xdr:pic>
    <xdr:clientData/>
  </xdr:twoCellAnchor>
  <xdr:twoCellAnchor editAs="oneCell">
    <xdr:from>
      <xdr:col>21</xdr:col>
      <xdr:colOff>144781</xdr:colOff>
      <xdr:row>55</xdr:row>
      <xdr:rowOff>53341</xdr:rowOff>
    </xdr:from>
    <xdr:to>
      <xdr:col>24</xdr:col>
      <xdr:colOff>647700</xdr:colOff>
      <xdr:row>68</xdr:row>
      <xdr:rowOff>98799</xdr:rowOff>
    </xdr:to>
    <xdr:pic>
      <xdr:nvPicPr>
        <xdr:cNvPr id="20" name="Bilde 19">
          <a:extLst>
            <a:ext uri="{FF2B5EF4-FFF2-40B4-BE49-F238E27FC236}">
              <a16:creationId xmlns:a16="http://schemas.microsoft.com/office/drawing/2014/main" id="{AFE894B7-8A19-F3DF-3E33-D5EDFBFBF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626841" y="8953501"/>
          <a:ext cx="2857499" cy="2422898"/>
        </a:xfrm>
        <a:prstGeom prst="rect">
          <a:avLst/>
        </a:prstGeom>
      </xdr:spPr>
    </xdr:pic>
    <xdr:clientData/>
  </xdr:twoCellAnchor>
  <xdr:twoCellAnchor editAs="oneCell">
    <xdr:from>
      <xdr:col>11</xdr:col>
      <xdr:colOff>82488</xdr:colOff>
      <xdr:row>55</xdr:row>
      <xdr:rowOff>22861</xdr:rowOff>
    </xdr:from>
    <xdr:to>
      <xdr:col>14</xdr:col>
      <xdr:colOff>322618</xdr:colOff>
      <xdr:row>69</xdr:row>
      <xdr:rowOff>99060</xdr:rowOff>
    </xdr:to>
    <xdr:pic>
      <xdr:nvPicPr>
        <xdr:cNvPr id="23" name="Bilde 22">
          <a:extLst>
            <a:ext uri="{FF2B5EF4-FFF2-40B4-BE49-F238E27FC236}">
              <a16:creationId xmlns:a16="http://schemas.microsoft.com/office/drawing/2014/main" id="{B88843EA-7E40-722D-B769-DA1B86AC4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8715948" y="8923021"/>
          <a:ext cx="3006190" cy="2636519"/>
        </a:xfrm>
        <a:prstGeom prst="rect">
          <a:avLst/>
        </a:prstGeom>
      </xdr:spPr>
    </xdr:pic>
    <xdr:clientData/>
  </xdr:twoCellAnchor>
  <xdr:twoCellAnchor editAs="oneCell">
    <xdr:from>
      <xdr:col>6</xdr:col>
      <xdr:colOff>198120</xdr:colOff>
      <xdr:row>54</xdr:row>
      <xdr:rowOff>137161</xdr:rowOff>
    </xdr:from>
    <xdr:to>
      <xdr:col>8</xdr:col>
      <xdr:colOff>663951</xdr:colOff>
      <xdr:row>69</xdr:row>
      <xdr:rowOff>144781</xdr:rowOff>
    </xdr:to>
    <xdr:pic>
      <xdr:nvPicPr>
        <xdr:cNvPr id="24" name="Bilde 23">
          <a:extLst>
            <a:ext uri="{FF2B5EF4-FFF2-40B4-BE49-F238E27FC236}">
              <a16:creationId xmlns:a16="http://schemas.microsoft.com/office/drawing/2014/main" id="{985D80BB-261A-1B31-7B08-6A84AE890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907280" y="8854441"/>
          <a:ext cx="2789931" cy="275082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60961</xdr:colOff>
      <xdr:row>54</xdr:row>
      <xdr:rowOff>175261</xdr:rowOff>
    </xdr:from>
    <xdr:to>
      <xdr:col>4</xdr:col>
      <xdr:colOff>728425</xdr:colOff>
      <xdr:row>67</xdr:row>
      <xdr:rowOff>30481</xdr:rowOff>
    </xdr:to>
    <xdr:pic>
      <xdr:nvPicPr>
        <xdr:cNvPr id="25" name="Bilde 24">
          <a:extLst>
            <a:ext uri="{FF2B5EF4-FFF2-40B4-BE49-F238E27FC236}">
              <a16:creationId xmlns:a16="http://schemas.microsoft.com/office/drawing/2014/main" id="{5F9D385F-8C0E-5390-D16C-04FE1250A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845821" y="8892541"/>
          <a:ext cx="3022044" cy="2232660"/>
        </a:xfrm>
        <a:prstGeom prst="rect">
          <a:avLst/>
        </a:prstGeom>
      </xdr:spPr>
    </xdr:pic>
    <xdr:clientData/>
  </xdr:twoCellAnchor>
  <xdr:twoCellAnchor editAs="oneCell">
    <xdr:from>
      <xdr:col>31</xdr:col>
      <xdr:colOff>289561</xdr:colOff>
      <xdr:row>55</xdr:row>
      <xdr:rowOff>0</xdr:rowOff>
    </xdr:from>
    <xdr:to>
      <xdr:col>34</xdr:col>
      <xdr:colOff>579121</xdr:colOff>
      <xdr:row>72</xdr:row>
      <xdr:rowOff>90955</xdr:rowOff>
    </xdr:to>
    <xdr:pic>
      <xdr:nvPicPr>
        <xdr:cNvPr id="26" name="Bilde 25">
          <a:extLst>
            <a:ext uri="{FF2B5EF4-FFF2-40B4-BE49-F238E27FC236}">
              <a16:creationId xmlns:a16="http://schemas.microsoft.com/office/drawing/2014/main" id="{173BE4D8-351C-8090-7022-D1F905AC1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620221" y="8900160"/>
          <a:ext cx="2644140" cy="3199915"/>
        </a:xfrm>
        <a:prstGeom prst="rect">
          <a:avLst/>
        </a:prstGeom>
      </xdr:spPr>
    </xdr:pic>
    <xdr:clientData/>
  </xdr:twoCellAnchor>
  <xdr:twoCellAnchor editAs="oneCell">
    <xdr:from>
      <xdr:col>46</xdr:col>
      <xdr:colOff>243840</xdr:colOff>
      <xdr:row>55</xdr:row>
      <xdr:rowOff>0</xdr:rowOff>
    </xdr:from>
    <xdr:to>
      <xdr:col>49</xdr:col>
      <xdr:colOff>601980</xdr:colOff>
      <xdr:row>69</xdr:row>
      <xdr:rowOff>29349</xdr:rowOff>
    </xdr:to>
    <xdr:pic>
      <xdr:nvPicPr>
        <xdr:cNvPr id="27" name="Bilde 26">
          <a:extLst>
            <a:ext uri="{FF2B5EF4-FFF2-40B4-BE49-F238E27FC236}">
              <a16:creationId xmlns:a16="http://schemas.microsoft.com/office/drawing/2014/main" id="{FA3C6039-61B2-969A-4953-4E1BE89BD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6347400" y="8900160"/>
          <a:ext cx="2712720" cy="2589669"/>
        </a:xfrm>
        <a:prstGeom prst="rect">
          <a:avLst/>
        </a:prstGeom>
      </xdr:spPr>
    </xdr:pic>
    <xdr:clientData/>
  </xdr:twoCellAnchor>
  <xdr:twoCellAnchor>
    <xdr:from>
      <xdr:col>19</xdr:col>
      <xdr:colOff>251460</xdr:colOff>
      <xdr:row>0</xdr:row>
      <xdr:rowOff>175260</xdr:rowOff>
    </xdr:from>
    <xdr:to>
      <xdr:col>25</xdr:col>
      <xdr:colOff>114300</xdr:colOff>
      <xdr:row>15</xdr:row>
      <xdr:rowOff>114300</xdr:rowOff>
    </xdr:to>
    <xdr:graphicFrame macro="">
      <xdr:nvGraphicFramePr>
        <xdr:cNvPr id="125" name="Diagram 124">
          <a:extLst>
            <a:ext uri="{FF2B5EF4-FFF2-40B4-BE49-F238E27FC236}">
              <a16:creationId xmlns:a16="http://schemas.microsoft.com/office/drawing/2014/main" id="{1265CCC6-F797-E1D6-85E3-0C61126A11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25</xdr:col>
      <xdr:colOff>350520</xdr:colOff>
      <xdr:row>0</xdr:row>
      <xdr:rowOff>167640</xdr:rowOff>
    </xdr:from>
    <xdr:to>
      <xdr:col>31</xdr:col>
      <xdr:colOff>213360</xdr:colOff>
      <xdr:row>15</xdr:row>
      <xdr:rowOff>106680</xdr:rowOff>
    </xdr:to>
    <xdr:graphicFrame macro="">
      <xdr:nvGraphicFramePr>
        <xdr:cNvPr id="126" name="Diagram 125">
          <a:extLst>
            <a:ext uri="{FF2B5EF4-FFF2-40B4-BE49-F238E27FC236}">
              <a16:creationId xmlns:a16="http://schemas.microsoft.com/office/drawing/2014/main" id="{E4A7CF4C-7C7A-A742-0BE6-669CC5D0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455295</xdr:colOff>
      <xdr:row>15</xdr:row>
      <xdr:rowOff>118110</xdr:rowOff>
    </xdr:from>
    <xdr:to>
      <xdr:col>12</xdr:col>
      <xdr:colOff>112395</xdr:colOff>
      <xdr:row>30</xdr:row>
      <xdr:rowOff>118110</xdr:rowOff>
    </xdr:to>
    <xdr:graphicFrame macro="">
      <xdr:nvGraphicFramePr>
        <xdr:cNvPr id="19" name="Diagram 129">
          <a:extLst>
            <a:ext uri="{FF2B5EF4-FFF2-40B4-BE49-F238E27FC236}">
              <a16:creationId xmlns:a16="http://schemas.microsoft.com/office/drawing/2014/main" id="{E10093D7-B5BF-4DF4-9583-57EC227F7F30}"/>
            </a:ext>
            <a:ext uri="{147F2762-F138-4A5C-976F-8EAC2B608ADB}">
              <a16:predDERef xmlns:a16="http://schemas.microsoft.com/office/drawing/2014/main" pred="{E4A7CF4C-7C7A-A742-0BE6-669CC5D03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472440</xdr:colOff>
      <xdr:row>0</xdr:row>
      <xdr:rowOff>53340</xdr:rowOff>
    </xdr:from>
    <xdr:to>
      <xdr:col>12</xdr:col>
      <xdr:colOff>121920</xdr:colOff>
      <xdr:row>15</xdr:row>
      <xdr:rowOff>53340</xdr:rowOff>
    </xdr:to>
    <xdr:graphicFrame macro="">
      <xdr:nvGraphicFramePr>
        <xdr:cNvPr id="18" name="Diagram 2">
          <a:extLst>
            <a:ext uri="{FF2B5EF4-FFF2-40B4-BE49-F238E27FC236}">
              <a16:creationId xmlns:a16="http://schemas.microsoft.com/office/drawing/2014/main" id="{305AA7A0-9554-45EC-B85C-23E92AE057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15240</xdr:colOff>
      <xdr:row>31</xdr:row>
      <xdr:rowOff>144780</xdr:rowOff>
    </xdr:from>
    <xdr:to>
      <xdr:col>13</xdr:col>
      <xdr:colOff>426720</xdr:colOff>
      <xdr:row>50</xdr:row>
      <xdr:rowOff>22860</xdr:rowOff>
    </xdr:to>
    <xdr:graphicFrame macro="">
      <xdr:nvGraphicFramePr>
        <xdr:cNvPr id="22" name="Diagram 3">
          <a:extLst>
            <a:ext uri="{FF2B5EF4-FFF2-40B4-BE49-F238E27FC236}">
              <a16:creationId xmlns:a16="http://schemas.microsoft.com/office/drawing/2014/main" id="{BF47EC4B-E551-451A-B944-212AAFB86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746760</xdr:colOff>
      <xdr:row>51</xdr:row>
      <xdr:rowOff>99060</xdr:rowOff>
    </xdr:from>
    <xdr:to>
      <xdr:col>13</xdr:col>
      <xdr:colOff>609600</xdr:colOff>
      <xdr:row>66</xdr:row>
      <xdr:rowOff>99060</xdr:rowOff>
    </xdr:to>
    <xdr:graphicFrame macro="">
      <xdr:nvGraphicFramePr>
        <xdr:cNvPr id="25" name="Diagram 4">
          <a:extLst>
            <a:ext uri="{FF2B5EF4-FFF2-40B4-BE49-F238E27FC236}">
              <a16:creationId xmlns:a16="http://schemas.microsoft.com/office/drawing/2014/main" id="{82C913D4-5E66-4D3B-8218-C5990FB99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464820</xdr:colOff>
      <xdr:row>37</xdr:row>
      <xdr:rowOff>114300</xdr:rowOff>
    </xdr:from>
    <xdr:to>
      <xdr:col>13</xdr:col>
      <xdr:colOff>469017</xdr:colOff>
      <xdr:row>61</xdr:row>
      <xdr:rowOff>43479</xdr:rowOff>
    </xdr:to>
    <xdr:pic>
      <xdr:nvPicPr>
        <xdr:cNvPr id="2" name="Bilde 1" descr="Et bilde som inneholder kart&#10;&#10;Automatisk generert beskrivelse">
          <a:extLst>
            <a:ext uri="{FF2B5EF4-FFF2-40B4-BE49-F238E27FC236}">
              <a16:creationId xmlns:a16="http://schemas.microsoft.com/office/drawing/2014/main" id="{E44A27C5-0262-44A8-B851-EEE44BDD2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0860" y="6880860"/>
          <a:ext cx="3966597" cy="43182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312420</xdr:colOff>
      <xdr:row>6</xdr:row>
      <xdr:rowOff>15240</xdr:rowOff>
    </xdr:from>
    <xdr:to>
      <xdr:col>13</xdr:col>
      <xdr:colOff>308997</xdr:colOff>
      <xdr:row>29</xdr:row>
      <xdr:rowOff>127299</xdr:rowOff>
    </xdr:to>
    <xdr:pic>
      <xdr:nvPicPr>
        <xdr:cNvPr id="2" name="Bilde 1" descr="Et bilde som inneholder kart&#10;&#10;Automatisk generert beskrivelse">
          <a:extLst>
            <a:ext uri="{FF2B5EF4-FFF2-40B4-BE49-F238E27FC236}">
              <a16:creationId xmlns:a16="http://schemas.microsoft.com/office/drawing/2014/main" id="{58578E0E-AA3E-45F8-9EF7-C90B760DC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8940" y="1112520"/>
          <a:ext cx="3966597" cy="43182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312420</xdr:colOff>
      <xdr:row>6</xdr:row>
      <xdr:rowOff>15240</xdr:rowOff>
    </xdr:from>
    <xdr:to>
      <xdr:col>13</xdr:col>
      <xdr:colOff>308997</xdr:colOff>
      <xdr:row>29</xdr:row>
      <xdr:rowOff>127299</xdr:rowOff>
    </xdr:to>
    <xdr:pic>
      <xdr:nvPicPr>
        <xdr:cNvPr id="2" name="Bilde 1" descr="Et bilde som inneholder kart&#10;&#10;Automatisk generert beskrivelse">
          <a:extLst>
            <a:ext uri="{FF2B5EF4-FFF2-40B4-BE49-F238E27FC236}">
              <a16:creationId xmlns:a16="http://schemas.microsoft.com/office/drawing/2014/main" id="{9C9A364C-A1B8-4949-A6F6-2E397157D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8940" y="1112520"/>
          <a:ext cx="3966597" cy="43182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1A0D1-99CC-4FAB-992F-D2A1E6838FD2}">
  <dimension ref="B2:BR59"/>
  <sheetViews>
    <sheetView zoomScaleNormal="100" workbookViewId="0">
      <selection activeCell="N5" sqref="N5"/>
    </sheetView>
  </sheetViews>
  <sheetFormatPr baseColWidth="10" defaultColWidth="11.44140625" defaultRowHeight="14.4" x14ac:dyDescent="0.3"/>
  <cols>
    <col min="7" max="7" width="22.44140625" bestFit="1" customWidth="1"/>
    <col min="12" max="12" width="14.44140625" bestFit="1" customWidth="1"/>
    <col min="14" max="14" width="14.44140625" bestFit="1" customWidth="1"/>
  </cols>
  <sheetData>
    <row r="2" spans="2:41" ht="15.6" x14ac:dyDescent="0.3">
      <c r="B2" s="34" t="s">
        <v>0</v>
      </c>
      <c r="L2" s="66"/>
    </row>
    <row r="3" spans="2:41" x14ac:dyDescent="0.3">
      <c r="B3" t="s">
        <v>1</v>
      </c>
      <c r="C3" s="29" t="s">
        <v>2</v>
      </c>
      <c r="D3" s="30" t="s">
        <v>3</v>
      </c>
      <c r="G3" s="19" t="s">
        <v>4</v>
      </c>
      <c r="H3" s="64" t="s">
        <v>5</v>
      </c>
      <c r="I3" s="64" t="s">
        <v>6</v>
      </c>
      <c r="J3" s="64" t="s">
        <v>7</v>
      </c>
      <c r="K3" s="67" t="s">
        <v>1</v>
      </c>
      <c r="L3" s="68"/>
      <c r="N3" s="19" t="s">
        <v>8</v>
      </c>
      <c r="O3" s="64" t="s">
        <v>5</v>
      </c>
      <c r="P3" s="64" t="s">
        <v>6</v>
      </c>
      <c r="Q3" s="64" t="s">
        <v>7</v>
      </c>
      <c r="R3" s="67" t="s">
        <v>1</v>
      </c>
      <c r="S3" s="68"/>
    </row>
    <row r="4" spans="2:41" x14ac:dyDescent="0.3">
      <c r="B4" t="s">
        <v>9</v>
      </c>
      <c r="C4" s="29" t="s">
        <v>10</v>
      </c>
      <c r="D4" s="30" t="s">
        <v>3</v>
      </c>
      <c r="G4" s="65" t="s">
        <v>11</v>
      </c>
      <c r="H4" s="4">
        <f>AVERAGE(M28,AG28,AQ28,BA28,BP28)</f>
        <v>5.1969444444444443E-2</v>
      </c>
      <c r="I4" s="4">
        <f>AVERAGE(N28,AH28,AR28,BB28,BQ28)</f>
        <v>4.381230158730158E-2</v>
      </c>
      <c r="J4" s="4">
        <f>AVERAGE(O28,AI28,AS28,BC28,BR28)</f>
        <v>2.0953968253968253E-2</v>
      </c>
      <c r="K4" s="86">
        <f>SQRT(H4^2+I4^2)</f>
        <v>6.7973089721159993E-2</v>
      </c>
      <c r="L4" s="69"/>
      <c r="N4" s="65" t="s">
        <v>11</v>
      </c>
      <c r="O4" s="4">
        <v>1.43333333333333E-2</v>
      </c>
      <c r="P4" s="4">
        <v>4.4666666666666667E-2</v>
      </c>
      <c r="Q4" s="4">
        <v>1.7333333333333333E-2</v>
      </c>
      <c r="R4" s="86">
        <f>SQRT(O4^2+P4^2)</f>
        <v>4.6910079466523549E-2</v>
      </c>
      <c r="S4" s="70"/>
      <c r="AK4" s="66"/>
      <c r="AL4" s="66"/>
      <c r="AM4" s="66"/>
      <c r="AO4" s="66"/>
    </row>
    <row r="5" spans="2:41" x14ac:dyDescent="0.3">
      <c r="G5" s="65" t="s">
        <v>12</v>
      </c>
      <c r="H5" s="4">
        <f>AVERAGE(C28,W28,AB28,BF28)</f>
        <v>3.8148809523809522E-2</v>
      </c>
      <c r="I5" s="4">
        <f>AVERAGE(D28,X28,AC28,BG28)</f>
        <v>6.7837301587301599E-2</v>
      </c>
      <c r="J5" s="4">
        <f>AVERAGE(E28,Y28,AD28,BH28)</f>
        <v>4.7295634920634926E-2</v>
      </c>
      <c r="K5" s="86">
        <f>SQRT(H5^2+I5^2)</f>
        <v>7.7828215672276671E-2</v>
      </c>
      <c r="L5" s="69"/>
      <c r="N5" s="65" t="s">
        <v>111</v>
      </c>
      <c r="O5" s="4">
        <f>AVERAGE(C54,H54,M54,AG54,AL54,AQ54)</f>
        <v>4.9183333333333329E-2</v>
      </c>
      <c r="P5" s="4">
        <f>AVERAGE(D54,I54,N54,AH54,AM54,AR54)</f>
        <v>5.1541666666666659E-2</v>
      </c>
      <c r="Q5" s="31">
        <f>AVERAGE(E54,J54,O54,AI54,AN54,AS54)</f>
        <v>2.6083333333333337E-2</v>
      </c>
      <c r="R5" s="86">
        <f>SQRT(O5^2+P5^2)</f>
        <v>7.1242850031112276E-2</v>
      </c>
      <c r="S5" s="70"/>
    </row>
    <row r="6" spans="2:41" x14ac:dyDescent="0.3">
      <c r="G6" s="65" t="s">
        <v>13</v>
      </c>
      <c r="H6" s="4">
        <f>AVERAGE(H28,AV28)</f>
        <v>4.5083333333333336E-2</v>
      </c>
      <c r="I6" s="4">
        <f>AVERAGE(I28,AW28)</f>
        <v>7.2340277777777781E-2</v>
      </c>
      <c r="J6" s="4">
        <f>AVERAGE(J28,AX28)</f>
        <v>4.6743055555555552E-2</v>
      </c>
      <c r="K6" s="86">
        <f>SQRT(H6^2+I6^2)</f>
        <v>8.5238622310608095E-2</v>
      </c>
      <c r="L6" s="69"/>
      <c r="N6" s="65" t="s">
        <v>14</v>
      </c>
      <c r="O6" s="4">
        <f>AVERAGE(R54,W54,AB54)</f>
        <v>4.1933333333333343E-2</v>
      </c>
      <c r="P6" s="4">
        <f>AVERAGE(S54,X54,AC54)</f>
        <v>3.8933333333333341E-2</v>
      </c>
      <c r="Q6" s="4">
        <f>AVERAGE(T54,Y54,AD54)</f>
        <v>4.9733333333333331E-2</v>
      </c>
      <c r="R6" s="86">
        <f>SQRT(O6^2+P6^2)</f>
        <v>5.7220703323962126E-2</v>
      </c>
      <c r="S6" s="70"/>
    </row>
    <row r="7" spans="2:41" x14ac:dyDescent="0.3">
      <c r="G7" s="65" t="s">
        <v>15</v>
      </c>
      <c r="H7" s="4">
        <f>AVERAGE(R28,AL28,BK28)</f>
        <v>4.7957671957671956E-2</v>
      </c>
      <c r="I7" s="4">
        <f>AVERAGE(S28,AM28,BL28)</f>
        <v>6.4164021164021159E-2</v>
      </c>
      <c r="J7" s="23">
        <f>AVERAGE(T28,AN28,BM28)</f>
        <v>0.10971957671957673</v>
      </c>
      <c r="K7" s="86">
        <f>SQRT(H7^2+I7^2)</f>
        <v>8.0105929315729379E-2</v>
      </c>
      <c r="L7" s="69"/>
    </row>
    <row r="8" spans="2:41" x14ac:dyDescent="0.3">
      <c r="N8" s="65" t="s">
        <v>16</v>
      </c>
      <c r="O8" s="8">
        <f>AVERAGE(O4:O6)</f>
        <v>3.5149999999999987E-2</v>
      </c>
      <c r="P8" s="8">
        <f>AVERAGE(P4:P6)</f>
        <v>4.5047222222222218E-2</v>
      </c>
      <c r="Q8" s="8">
        <f>AVERAGE(Q4:Q6)</f>
        <v>3.1050000000000005E-2</v>
      </c>
    </row>
    <row r="9" spans="2:41" x14ac:dyDescent="0.3">
      <c r="G9" s="65" t="s">
        <v>16</v>
      </c>
      <c r="H9" s="8">
        <f>AVERAGE(C28,H28,M28,R28,W28,AB28,AG28,AL28,AQ28,AV28,BA28,BF28,BK28,BP28)</f>
        <v>4.6177295918367341E-2</v>
      </c>
      <c r="I9" s="8">
        <f>AVERAGE(D28,I28,N28,S28,X28,AC28,AH28,AM28,AR28,AW28,BB28,BG28,BL28,BQ28)</f>
        <v>5.9113095238095249E-2</v>
      </c>
      <c r="J9" s="8">
        <f>AVERAGE(E28,J28,O28,T28,Y28,AD28,AI28,AN28,AS28,AX28,BC28,BH28,BM28,BR28)</f>
        <v>5.1185515873015862E-2</v>
      </c>
    </row>
    <row r="10" spans="2:41" x14ac:dyDescent="0.3">
      <c r="G10" s="65" t="s">
        <v>17</v>
      </c>
      <c r="H10" s="8">
        <f>AVERAGE(H4,H5,H6)</f>
        <v>4.5067195767195763E-2</v>
      </c>
      <c r="I10" s="8">
        <f>AVERAGE(I4,I5,I6)</f>
        <v>6.1329960317460318E-2</v>
      </c>
      <c r="J10" s="8">
        <f>AVERAGE(J4,J5,J6)</f>
        <v>3.8330886243386243E-2</v>
      </c>
    </row>
    <row r="12" spans="2:41" x14ac:dyDescent="0.3">
      <c r="G12" s="65" t="s">
        <v>18</v>
      </c>
      <c r="H12" s="8">
        <f>AVERAGE(H25,M25,R25,W25,AB25,AG25,AL25,AQ25,AV25,BA25,H26,M26,R26,W26,AB26,AG26,AL26,AQ26,AV26,BA26)</f>
        <v>3.5400000000000008E-2</v>
      </c>
      <c r="I12" s="8">
        <f>AVERAGE(I25,N25,S25,X25,AC25,AH25,AM25,AR25,AW25,BB25,I26,N26,S26,X26,AC26,AH26,AM26,AR26,AW26,BB26)</f>
        <v>2.0550000000000006E-2</v>
      </c>
      <c r="J12" s="8">
        <f>AVERAGE(J25,O25,T25,Y25,AD25,AI25,AN25,AS25,AX25,BC25,J26,O26,T26,Y26,AD26,AI26,AN26,AS26,AX26,BC26)</f>
        <v>2.9949999999999997E-2</v>
      </c>
    </row>
    <row r="13" spans="2:41" x14ac:dyDescent="0.3">
      <c r="G13" s="65" t="s">
        <v>19</v>
      </c>
      <c r="H13" s="8">
        <f>AVERAGE(H25,M25,W25,AB25,AG25,AQ25,AV25,BA25,H26,M26,W26,AB26,AG26,AQ26,AV26,BA26)</f>
        <v>3.1250000000000007E-2</v>
      </c>
      <c r="I13" s="8">
        <f>AVERAGE(I25,N25,X25,AC25,AH25,AR25,AW25,BB25,I26,N26,X26,AC26,AH26,AR26,AW26,BB26)</f>
        <v>2.0312500000000004E-2</v>
      </c>
      <c r="J13" s="8">
        <f>AVERAGE(J25,O25,Y25,AD25,AI25,AS25,AX25,BC25,J26,O26,Y26,AD26,AI26,AS26,AX26,BC26)</f>
        <v>3.2687500000000001E-2</v>
      </c>
    </row>
    <row r="15" spans="2:41" ht="18" x14ac:dyDescent="0.35">
      <c r="B15" s="35" t="s">
        <v>20</v>
      </c>
    </row>
    <row r="17" spans="2:70" x14ac:dyDescent="0.3">
      <c r="B17" s="14"/>
      <c r="C17" s="16" t="s">
        <v>21</v>
      </c>
      <c r="D17" s="15"/>
      <c r="E17" s="17"/>
      <c r="G17" s="14"/>
      <c r="H17" s="16" t="s">
        <v>22</v>
      </c>
      <c r="I17" s="15"/>
      <c r="J17" s="17"/>
      <c r="L17" s="14"/>
      <c r="M17" s="16" t="s">
        <v>23</v>
      </c>
      <c r="N17" s="15"/>
      <c r="O17" s="17"/>
      <c r="Q17" s="14"/>
      <c r="R17" s="16" t="s">
        <v>24</v>
      </c>
      <c r="S17" s="15"/>
      <c r="T17" s="17"/>
      <c r="V17" s="14"/>
      <c r="W17" s="16" t="s">
        <v>25</v>
      </c>
      <c r="X17" s="15"/>
      <c r="Y17" s="17"/>
      <c r="AA17" s="14"/>
      <c r="AB17" s="16" t="s">
        <v>26</v>
      </c>
      <c r="AC17" s="15"/>
      <c r="AD17" s="17"/>
      <c r="AF17" s="14"/>
      <c r="AG17" s="16" t="s">
        <v>27</v>
      </c>
      <c r="AH17" s="15"/>
      <c r="AI17" s="17"/>
      <c r="AK17" s="14"/>
      <c r="AL17" s="16" t="s">
        <v>28</v>
      </c>
      <c r="AM17" s="15"/>
      <c r="AN17" s="17"/>
      <c r="AP17" s="14"/>
      <c r="AQ17" s="16" t="s">
        <v>29</v>
      </c>
      <c r="AR17" s="15"/>
      <c r="AS17" s="17"/>
      <c r="AU17" s="14"/>
      <c r="AV17" s="16" t="s">
        <v>30</v>
      </c>
      <c r="AW17" s="15"/>
      <c r="AX17" s="17"/>
      <c r="AZ17" s="14"/>
      <c r="BA17" s="16" t="s">
        <v>31</v>
      </c>
      <c r="BB17" s="15"/>
      <c r="BC17" s="17"/>
      <c r="BE17" s="14"/>
      <c r="BF17" s="16" t="s">
        <v>32</v>
      </c>
      <c r="BG17" s="15"/>
      <c r="BH17" s="17"/>
      <c r="BJ17" s="14"/>
      <c r="BK17" s="16" t="s">
        <v>33</v>
      </c>
      <c r="BL17" s="15"/>
      <c r="BM17" s="17"/>
      <c r="BO17" s="14"/>
      <c r="BP17" s="16" t="s">
        <v>34</v>
      </c>
      <c r="BQ17" s="15"/>
      <c r="BR17" s="17"/>
    </row>
    <row r="18" spans="2:70" x14ac:dyDescent="0.3">
      <c r="B18" s="13"/>
      <c r="C18" s="37" t="s">
        <v>5</v>
      </c>
      <c r="D18" s="38" t="s">
        <v>6</v>
      </c>
      <c r="E18" s="38" t="s">
        <v>7</v>
      </c>
      <c r="F18" s="10"/>
      <c r="G18" s="39"/>
      <c r="H18" s="37" t="s">
        <v>5</v>
      </c>
      <c r="I18" s="38" t="s">
        <v>6</v>
      </c>
      <c r="J18" s="38" t="s">
        <v>7</v>
      </c>
      <c r="K18" s="10"/>
      <c r="L18" s="39"/>
      <c r="M18" s="37" t="s">
        <v>5</v>
      </c>
      <c r="N18" s="38" t="s">
        <v>6</v>
      </c>
      <c r="O18" s="38" t="s">
        <v>7</v>
      </c>
      <c r="P18" s="10"/>
      <c r="Q18" s="39"/>
      <c r="R18" s="37" t="s">
        <v>5</v>
      </c>
      <c r="S18" s="38" t="s">
        <v>6</v>
      </c>
      <c r="T18" s="38" t="s">
        <v>7</v>
      </c>
      <c r="U18" s="10"/>
      <c r="V18" s="39"/>
      <c r="W18" s="37" t="s">
        <v>5</v>
      </c>
      <c r="X18" s="38" t="s">
        <v>6</v>
      </c>
      <c r="Y18" s="38" t="s">
        <v>7</v>
      </c>
      <c r="Z18" s="10"/>
      <c r="AA18" s="39"/>
      <c r="AB18" s="37" t="s">
        <v>5</v>
      </c>
      <c r="AC18" s="38" t="s">
        <v>6</v>
      </c>
      <c r="AD18" s="38" t="s">
        <v>7</v>
      </c>
      <c r="AE18" s="10"/>
      <c r="AF18" s="39"/>
      <c r="AG18" s="37" t="s">
        <v>5</v>
      </c>
      <c r="AH18" s="38" t="s">
        <v>6</v>
      </c>
      <c r="AI18" s="38" t="s">
        <v>7</v>
      </c>
      <c r="AJ18" s="10"/>
      <c r="AK18" s="39"/>
      <c r="AL18" s="37" t="s">
        <v>5</v>
      </c>
      <c r="AM18" s="38" t="s">
        <v>6</v>
      </c>
      <c r="AN18" s="38" t="s">
        <v>7</v>
      </c>
      <c r="AO18" s="10"/>
      <c r="AP18" s="39"/>
      <c r="AQ18" s="37" t="s">
        <v>5</v>
      </c>
      <c r="AR18" s="38" t="s">
        <v>6</v>
      </c>
      <c r="AS18" s="38" t="s">
        <v>7</v>
      </c>
      <c r="AT18" s="10"/>
      <c r="AU18" s="39"/>
      <c r="AV18" s="37" t="s">
        <v>5</v>
      </c>
      <c r="AW18" s="38" t="s">
        <v>6</v>
      </c>
      <c r="AX18" s="38" t="s">
        <v>7</v>
      </c>
      <c r="AY18" s="10"/>
      <c r="AZ18" s="39"/>
      <c r="BA18" s="37" t="s">
        <v>5</v>
      </c>
      <c r="BB18" s="38" t="s">
        <v>6</v>
      </c>
      <c r="BC18" s="38" t="s">
        <v>7</v>
      </c>
      <c r="BD18" s="10"/>
      <c r="BE18" s="39"/>
      <c r="BF18" s="37" t="s">
        <v>5</v>
      </c>
      <c r="BG18" s="38" t="s">
        <v>6</v>
      </c>
      <c r="BH18" s="38" t="s">
        <v>7</v>
      </c>
      <c r="BI18" s="10"/>
      <c r="BJ18" s="39"/>
      <c r="BK18" s="37" t="s">
        <v>5</v>
      </c>
      <c r="BL18" s="38" t="s">
        <v>6</v>
      </c>
      <c r="BM18" s="38" t="s">
        <v>7</v>
      </c>
      <c r="BN18" s="10"/>
      <c r="BO18" s="39"/>
      <c r="BP18" s="37" t="s">
        <v>5</v>
      </c>
      <c r="BQ18" s="38" t="s">
        <v>6</v>
      </c>
      <c r="BR18" s="38" t="s">
        <v>7</v>
      </c>
    </row>
    <row r="19" spans="2:70" x14ac:dyDescent="0.3">
      <c r="B19" s="19" t="s">
        <v>35</v>
      </c>
      <c r="C19" s="12">
        <v>1.0999999999999999E-2</v>
      </c>
      <c r="D19" s="23">
        <v>0.11700000000000001</v>
      </c>
      <c r="E19" s="12">
        <v>4.2999999999999997E-2</v>
      </c>
      <c r="G19" s="19" t="s">
        <v>35</v>
      </c>
      <c r="H19" s="12">
        <v>4.3999999999999997E-2</v>
      </c>
      <c r="I19" s="12">
        <v>8.7999999999999995E-2</v>
      </c>
      <c r="J19" s="12">
        <v>4.3999999999999997E-2</v>
      </c>
      <c r="L19" s="19" t="s">
        <v>35</v>
      </c>
      <c r="M19" s="12">
        <v>6.2E-2</v>
      </c>
      <c r="N19" s="31">
        <v>8.9999999999999993E-3</v>
      </c>
      <c r="O19" s="12">
        <v>3.3000000000000002E-2</v>
      </c>
      <c r="Q19" s="19" t="s">
        <v>35</v>
      </c>
      <c r="R19" s="12">
        <v>6.2E-2</v>
      </c>
      <c r="S19" s="12">
        <v>0.04</v>
      </c>
      <c r="T19" s="12">
        <v>4.3999999999999997E-2</v>
      </c>
      <c r="V19" s="19" t="s">
        <v>35</v>
      </c>
      <c r="W19" s="12">
        <v>1.4E-2</v>
      </c>
      <c r="X19" s="23">
        <v>0.112</v>
      </c>
      <c r="Y19" s="12">
        <v>2.9000000000000001E-2</v>
      </c>
      <c r="AA19" s="19" t="s">
        <v>35</v>
      </c>
      <c r="AB19" s="12">
        <v>4.2999999999999997E-2</v>
      </c>
      <c r="AC19" s="23">
        <v>0.123</v>
      </c>
      <c r="AD19" s="12">
        <v>3.1E-2</v>
      </c>
      <c r="AF19" s="19" t="s">
        <v>35</v>
      </c>
      <c r="AG19" s="12">
        <v>2.9000000000000001E-2</v>
      </c>
      <c r="AH19" s="12">
        <v>8.5000000000000006E-2</v>
      </c>
      <c r="AI19" s="12">
        <v>1.2999999999999999E-2</v>
      </c>
      <c r="AK19" s="19" t="s">
        <v>35</v>
      </c>
      <c r="AL19" s="23">
        <v>0.124</v>
      </c>
      <c r="AM19" s="23">
        <v>0.17299999999999999</v>
      </c>
      <c r="AN19" s="23">
        <v>0.14799999999999999</v>
      </c>
      <c r="AP19" s="19" t="s">
        <v>35</v>
      </c>
      <c r="AQ19" s="31">
        <v>1E-3</v>
      </c>
      <c r="AR19" s="12">
        <v>0.04</v>
      </c>
      <c r="AS19" s="31">
        <v>4.0000000000000001E-3</v>
      </c>
      <c r="AU19" s="19" t="s">
        <v>35</v>
      </c>
      <c r="AV19" s="12">
        <v>4.9000000000000002E-2</v>
      </c>
      <c r="AW19" s="12">
        <v>7.8E-2</v>
      </c>
      <c r="AX19" s="23">
        <v>5.2999999999999999E-2</v>
      </c>
      <c r="AZ19" s="19" t="s">
        <v>35</v>
      </c>
      <c r="BA19" s="31">
        <v>6.0000000000000001E-3</v>
      </c>
      <c r="BB19" s="12">
        <v>4.3999999999999997E-2</v>
      </c>
      <c r="BC19" s="12">
        <v>1.7999999999999999E-2</v>
      </c>
      <c r="BE19" s="19" t="s">
        <v>35</v>
      </c>
      <c r="BF19" s="31">
        <v>5.0000000000000001E-3</v>
      </c>
      <c r="BG19" s="12">
        <v>0.06</v>
      </c>
      <c r="BH19" s="23">
        <v>5.8000000000000003E-2</v>
      </c>
      <c r="BJ19" s="19" t="s">
        <v>35</v>
      </c>
      <c r="BK19" s="31">
        <v>8.0000000000000002E-3</v>
      </c>
      <c r="BL19" s="23">
        <v>0.16400000000000001</v>
      </c>
      <c r="BM19" s="23">
        <v>0.189</v>
      </c>
      <c r="BO19" s="19" t="s">
        <v>35</v>
      </c>
      <c r="BP19" s="12">
        <v>0.03</v>
      </c>
      <c r="BQ19" s="12">
        <v>4.2999999999999997E-2</v>
      </c>
      <c r="BR19" s="12">
        <v>2.4E-2</v>
      </c>
    </row>
    <row r="20" spans="2:70" x14ac:dyDescent="0.3">
      <c r="B20" s="19" t="s">
        <v>36</v>
      </c>
      <c r="C20" s="31">
        <v>0.01</v>
      </c>
      <c r="D20" s="12">
        <v>2.8000000000000001E-2</v>
      </c>
      <c r="E20" s="4">
        <v>2.5000000000000001E-2</v>
      </c>
      <c r="G20" s="19" t="s">
        <v>36</v>
      </c>
      <c r="H20" s="4">
        <v>1.2E-2</v>
      </c>
      <c r="I20" s="4">
        <v>5.2999999999999999E-2</v>
      </c>
      <c r="J20" s="4">
        <v>0.02</v>
      </c>
      <c r="L20" s="19" t="s">
        <v>36</v>
      </c>
      <c r="M20" s="4">
        <v>2.4E-2</v>
      </c>
      <c r="N20" s="4">
        <v>2.5999999999999999E-2</v>
      </c>
      <c r="O20" s="4">
        <v>1.4999999999999999E-2</v>
      </c>
      <c r="Q20" s="19" t="s">
        <v>36</v>
      </c>
      <c r="R20" s="31">
        <v>0.01</v>
      </c>
      <c r="S20" s="4">
        <v>1.6E-2</v>
      </c>
      <c r="T20" s="23">
        <v>0.12</v>
      </c>
      <c r="V20" s="19" t="s">
        <v>36</v>
      </c>
      <c r="W20" s="4">
        <v>3.6999999999999998E-2</v>
      </c>
      <c r="X20" s="31">
        <v>0.01</v>
      </c>
      <c r="Y20" s="4">
        <v>3.5000000000000003E-2</v>
      </c>
      <c r="AA20" s="19" t="s">
        <v>36</v>
      </c>
      <c r="AB20" s="4">
        <v>3.5000000000000003E-2</v>
      </c>
      <c r="AC20" s="4">
        <v>3.0000000000000001E-3</v>
      </c>
      <c r="AD20" s="4">
        <v>2.7E-2</v>
      </c>
      <c r="AF20" s="19" t="s">
        <v>36</v>
      </c>
      <c r="AG20" s="31">
        <v>8.0000000000000002E-3</v>
      </c>
      <c r="AH20" s="4">
        <v>1.4E-2</v>
      </c>
      <c r="AI20" s="31">
        <v>0.01</v>
      </c>
      <c r="AK20" s="19" t="s">
        <v>36</v>
      </c>
      <c r="AL20" s="4">
        <v>3.5999999999999997E-2</v>
      </c>
      <c r="AM20" s="4">
        <v>0.04</v>
      </c>
      <c r="AN20" s="4">
        <v>7.2999999999999995E-2</v>
      </c>
      <c r="AP20" s="19" t="s">
        <v>36</v>
      </c>
      <c r="AQ20" s="4">
        <v>1.4999999999999999E-2</v>
      </c>
      <c r="AR20" s="31">
        <v>8.0000000000000002E-3</v>
      </c>
      <c r="AS20" s="4">
        <v>3.1E-2</v>
      </c>
      <c r="AU20" s="19" t="s">
        <v>36</v>
      </c>
      <c r="AV20" s="4">
        <v>0.03</v>
      </c>
      <c r="AW20" s="4">
        <v>2.5000000000000001E-2</v>
      </c>
      <c r="AX20" s="4">
        <v>2.5000000000000001E-2</v>
      </c>
      <c r="AZ20" s="19" t="s">
        <v>36</v>
      </c>
      <c r="BA20" s="4">
        <v>4.4999999999999998E-2</v>
      </c>
      <c r="BB20" s="31">
        <v>5.0000000000000001E-3</v>
      </c>
      <c r="BC20" s="4">
        <v>1.7999999999999999E-2</v>
      </c>
      <c r="BE20" s="19" t="s">
        <v>36</v>
      </c>
      <c r="BF20" s="4">
        <v>3.2000000000000001E-2</v>
      </c>
      <c r="BG20" s="4">
        <v>1.7999999999999999E-2</v>
      </c>
      <c r="BH20" s="4">
        <v>0.02</v>
      </c>
      <c r="BJ20" s="19" t="s">
        <v>36</v>
      </c>
      <c r="BK20" s="4">
        <v>1.7999999999999999E-2</v>
      </c>
      <c r="BL20" s="4">
        <v>2.5000000000000001E-2</v>
      </c>
      <c r="BM20" s="23">
        <v>0.10299999999999999</v>
      </c>
      <c r="BO20" s="19" t="s">
        <v>36</v>
      </c>
      <c r="BP20" s="4">
        <v>5.7000000000000002E-2</v>
      </c>
      <c r="BQ20" s="4">
        <v>4.1000000000000002E-2</v>
      </c>
      <c r="BR20" s="4">
        <v>2.1000000000000001E-2</v>
      </c>
    </row>
    <row r="21" spans="2:70" x14ac:dyDescent="0.3">
      <c r="B21" s="19" t="s">
        <v>37</v>
      </c>
      <c r="C21" s="4">
        <v>4.8000000000000001E-2</v>
      </c>
      <c r="D21" s="23">
        <v>0.13</v>
      </c>
      <c r="E21" s="4">
        <v>4.7E-2</v>
      </c>
      <c r="G21" s="19" t="s">
        <v>37</v>
      </c>
      <c r="H21" s="4">
        <v>4.1000000000000002E-2</v>
      </c>
      <c r="I21" s="23">
        <v>0.13100000000000001</v>
      </c>
      <c r="J21" s="4">
        <v>4.9000000000000002E-2</v>
      </c>
      <c r="L21" s="19" t="s">
        <v>37</v>
      </c>
      <c r="M21" s="4">
        <v>7.3999999999999996E-2</v>
      </c>
      <c r="N21" s="23">
        <v>0.126</v>
      </c>
      <c r="O21" s="4">
        <v>2.4E-2</v>
      </c>
      <c r="Q21" s="19" t="s">
        <v>37</v>
      </c>
      <c r="R21" s="4">
        <v>2.7E-2</v>
      </c>
      <c r="S21" s="4">
        <v>5.0999999999999997E-2</v>
      </c>
      <c r="T21" s="23">
        <v>0.13500000000000001</v>
      </c>
      <c r="V21" s="19" t="s">
        <v>37</v>
      </c>
      <c r="W21" s="4">
        <v>5.8000000000000003E-2</v>
      </c>
      <c r="X21" s="4">
        <v>5.0000000000000001E-3</v>
      </c>
      <c r="Y21" s="23">
        <v>0.06</v>
      </c>
      <c r="AA21" s="19" t="s">
        <v>37</v>
      </c>
      <c r="AB21" s="4">
        <v>3.1E-2</v>
      </c>
      <c r="AC21" s="4">
        <v>8.6999999999999994E-2</v>
      </c>
      <c r="AD21" s="4">
        <v>4.5999999999999999E-2</v>
      </c>
      <c r="AF21" s="19" t="s">
        <v>37</v>
      </c>
      <c r="AG21" s="4">
        <v>2.8000000000000001E-2</v>
      </c>
      <c r="AH21" s="23">
        <v>0.111</v>
      </c>
      <c r="AI21" s="31">
        <v>3.0000000000000001E-3</v>
      </c>
      <c r="AK21" s="19" t="s">
        <v>37</v>
      </c>
      <c r="AL21" s="4">
        <v>4.9000000000000002E-2</v>
      </c>
      <c r="AM21" s="4">
        <v>7.2999999999999995E-2</v>
      </c>
      <c r="AN21" s="23">
        <v>0.12</v>
      </c>
      <c r="AP21" s="19" t="s">
        <v>37</v>
      </c>
      <c r="AQ21" s="4">
        <v>1.9E-2</v>
      </c>
      <c r="AR21" s="4">
        <v>5.7000000000000002E-2</v>
      </c>
      <c r="AS21" s="31">
        <v>4.0000000000000001E-3</v>
      </c>
      <c r="AU21" s="19" t="s">
        <v>37</v>
      </c>
      <c r="AV21" s="31">
        <v>0</v>
      </c>
      <c r="AW21" s="4">
        <v>9.6000000000000002E-2</v>
      </c>
      <c r="AX21" s="4">
        <v>4.7E-2</v>
      </c>
      <c r="AZ21" s="19" t="s">
        <v>37</v>
      </c>
      <c r="BA21" s="4">
        <v>2.5999999999999999E-2</v>
      </c>
      <c r="BB21" s="4">
        <v>6.4000000000000001E-2</v>
      </c>
      <c r="BC21" s="4">
        <v>1.2E-2</v>
      </c>
      <c r="BE21" s="19" t="s">
        <v>37</v>
      </c>
      <c r="BF21" s="4">
        <v>1.2E-2</v>
      </c>
      <c r="BG21" s="4">
        <v>0.05</v>
      </c>
      <c r="BH21" s="23">
        <v>6.0999999999999999E-2</v>
      </c>
      <c r="BJ21" s="19" t="s">
        <v>37</v>
      </c>
      <c r="BK21" s="31">
        <v>5.0000000000000001E-3</v>
      </c>
      <c r="BL21" s="4">
        <v>6.4000000000000001E-2</v>
      </c>
      <c r="BM21" s="23">
        <v>0.152</v>
      </c>
      <c r="BO21" s="19" t="s">
        <v>37</v>
      </c>
      <c r="BP21" s="4">
        <v>5.6000000000000001E-2</v>
      </c>
      <c r="BQ21" s="23">
        <v>0.10199999999999999</v>
      </c>
      <c r="BR21" s="4">
        <v>3.4000000000000002E-2</v>
      </c>
    </row>
    <row r="22" spans="2:70" x14ac:dyDescent="0.3">
      <c r="B22" s="19" t="s">
        <v>38</v>
      </c>
      <c r="C22" s="4">
        <v>5.1999999999999998E-2</v>
      </c>
      <c r="D22" s="4">
        <v>4.3999999999999997E-2</v>
      </c>
      <c r="E22" s="4">
        <v>3.1E-2</v>
      </c>
      <c r="G22" s="19" t="s">
        <v>38</v>
      </c>
      <c r="H22" s="23">
        <v>0.107</v>
      </c>
      <c r="I22" s="4">
        <v>4.5999999999999999E-2</v>
      </c>
      <c r="J22" s="4">
        <v>3.4000000000000002E-2</v>
      </c>
      <c r="L22" s="19" t="s">
        <v>38</v>
      </c>
      <c r="M22" s="4">
        <v>0.08</v>
      </c>
      <c r="N22" s="4">
        <v>2.8000000000000001E-2</v>
      </c>
      <c r="O22" s="31">
        <v>2E-3</v>
      </c>
      <c r="Q22" s="19" t="s">
        <v>38</v>
      </c>
      <c r="R22" s="2">
        <v>7.8E-2</v>
      </c>
      <c r="S22" s="2">
        <v>5.1999999999999998E-2</v>
      </c>
      <c r="T22" s="26">
        <v>0.129</v>
      </c>
      <c r="V22" s="19" t="s">
        <v>38</v>
      </c>
      <c r="W22" s="4">
        <v>2.8000000000000001E-2</v>
      </c>
      <c r="X22" s="4">
        <v>0.03</v>
      </c>
      <c r="Y22" s="23">
        <v>6.8000000000000005E-2</v>
      </c>
      <c r="AA22" s="19" t="s">
        <v>38</v>
      </c>
      <c r="AB22" s="4">
        <v>2.5000000000000001E-2</v>
      </c>
      <c r="AC22" s="4">
        <v>7.3999999999999996E-2</v>
      </c>
      <c r="AD22" s="23">
        <v>0.06</v>
      </c>
      <c r="AF22" s="19" t="s">
        <v>38</v>
      </c>
      <c r="AG22" s="4">
        <v>3.9E-2</v>
      </c>
      <c r="AH22" s="4">
        <v>2.5000000000000001E-2</v>
      </c>
      <c r="AI22" s="4">
        <v>0.03</v>
      </c>
      <c r="AK22" s="19" t="s">
        <v>38</v>
      </c>
      <c r="AL22" s="4">
        <v>6.6000000000000003E-2</v>
      </c>
      <c r="AM22" s="31">
        <v>5.0000000000000001E-3</v>
      </c>
      <c r="AN22" s="23">
        <v>0.125</v>
      </c>
      <c r="AP22" s="19" t="s">
        <v>38</v>
      </c>
      <c r="AQ22" s="4">
        <v>8.6999999999999994E-2</v>
      </c>
      <c r="AR22" s="31">
        <v>3.0000000000000001E-3</v>
      </c>
      <c r="AS22" s="4">
        <v>2.1999999999999999E-2</v>
      </c>
      <c r="AU22" s="19" t="s">
        <v>38</v>
      </c>
      <c r="AV22" s="4">
        <v>9.1999999999999998E-2</v>
      </c>
      <c r="AW22" s="4">
        <v>1.2999999999999999E-2</v>
      </c>
      <c r="AX22" s="23">
        <v>6.5000000000000002E-2</v>
      </c>
      <c r="AZ22" s="19" t="s">
        <v>38</v>
      </c>
      <c r="BA22" s="4">
        <v>8.6999999999999994E-2</v>
      </c>
      <c r="BB22" s="31">
        <v>0.01</v>
      </c>
      <c r="BC22" s="4">
        <v>1.4999999999999999E-2</v>
      </c>
      <c r="BE22" s="19" t="s">
        <v>38</v>
      </c>
      <c r="BF22" s="31">
        <v>5.0000000000000001E-3</v>
      </c>
      <c r="BG22" s="4">
        <v>1.2E-2</v>
      </c>
      <c r="BH22" s="23">
        <v>5.5E-2</v>
      </c>
      <c r="BJ22" s="19" t="s">
        <v>38</v>
      </c>
      <c r="BK22" s="4">
        <v>3.5999999999999997E-2</v>
      </c>
      <c r="BL22" s="23">
        <v>0.13800000000000001</v>
      </c>
      <c r="BM22" s="23">
        <v>7.0000000000000007E-2</v>
      </c>
      <c r="BO22" s="19" t="s">
        <v>38</v>
      </c>
      <c r="BP22" s="23">
        <v>0.11700000000000001</v>
      </c>
      <c r="BQ22" s="31">
        <v>1E-3</v>
      </c>
      <c r="BR22" s="4">
        <v>1.7999999999999999E-2</v>
      </c>
    </row>
    <row r="23" spans="2:70" x14ac:dyDescent="0.3">
      <c r="B23" s="19" t="s">
        <v>39</v>
      </c>
      <c r="C23" s="25"/>
      <c r="D23" s="4"/>
      <c r="E23" s="4"/>
      <c r="G23" s="19" t="s">
        <v>39</v>
      </c>
      <c r="H23" s="4"/>
      <c r="I23" s="4"/>
      <c r="J23" s="4"/>
      <c r="L23" s="19" t="s">
        <v>39</v>
      </c>
      <c r="M23" s="4"/>
      <c r="N23" s="4"/>
      <c r="O23" s="4"/>
      <c r="Q23" s="19" t="s">
        <v>39</v>
      </c>
      <c r="R23" s="31">
        <v>0.01</v>
      </c>
      <c r="S23" s="4">
        <v>8.5000000000000006E-2</v>
      </c>
      <c r="T23" s="31">
        <v>3.0000000000000001E-3</v>
      </c>
      <c r="V23" s="19" t="s">
        <v>39</v>
      </c>
      <c r="W23" s="4">
        <v>1.9E-2</v>
      </c>
      <c r="X23" s="4">
        <v>6.8000000000000005E-2</v>
      </c>
      <c r="Y23" s="4">
        <v>3.2000000000000001E-2</v>
      </c>
      <c r="AA23" s="19" t="s">
        <v>39</v>
      </c>
      <c r="AB23" s="4">
        <v>1.2E-2</v>
      </c>
      <c r="AC23" s="4">
        <v>8.7999999999999995E-2</v>
      </c>
      <c r="AD23" s="4">
        <v>2.9000000000000001E-2</v>
      </c>
      <c r="AF23" s="19" t="s">
        <v>39</v>
      </c>
      <c r="AG23" s="31">
        <v>0.01</v>
      </c>
      <c r="AH23" s="23">
        <v>0.107</v>
      </c>
      <c r="AI23" s="4">
        <v>1.2E-2</v>
      </c>
      <c r="AK23" s="19" t="s">
        <v>39</v>
      </c>
      <c r="AL23" s="31">
        <v>0.01</v>
      </c>
      <c r="AM23" s="31">
        <v>4.0000000000000001E-3</v>
      </c>
      <c r="AN23" s="4">
        <v>4.9000000000000002E-2</v>
      </c>
      <c r="AP23" s="19" t="s">
        <v>39</v>
      </c>
      <c r="AQ23" s="4">
        <v>4.1000000000000002E-2</v>
      </c>
      <c r="AR23" s="4">
        <v>4.2000000000000003E-2</v>
      </c>
      <c r="AS23" s="31">
        <v>1E-3</v>
      </c>
      <c r="AU23" s="19" t="s">
        <v>39</v>
      </c>
      <c r="AV23" s="4">
        <v>2.7E-2</v>
      </c>
      <c r="AW23" s="31">
        <v>1E-3</v>
      </c>
      <c r="AX23" s="4">
        <v>0.03</v>
      </c>
      <c r="AZ23" s="19" t="s">
        <v>39</v>
      </c>
      <c r="BA23" s="4">
        <v>2.3E-2</v>
      </c>
      <c r="BB23" s="4">
        <v>6.3E-2</v>
      </c>
      <c r="BC23" s="4">
        <v>2.3E-2</v>
      </c>
      <c r="BE23" s="19" t="s">
        <v>39</v>
      </c>
      <c r="BF23" s="4">
        <v>2.5999999999999999E-2</v>
      </c>
      <c r="BG23" s="4">
        <v>3.7999999999999999E-2</v>
      </c>
      <c r="BH23" s="31">
        <v>8.9999999999999993E-3</v>
      </c>
      <c r="BJ23" s="19" t="s">
        <v>39</v>
      </c>
      <c r="BK23" s="4">
        <v>4.3999999999999997E-2</v>
      </c>
      <c r="BL23" s="31">
        <v>8.9999999999999993E-3</v>
      </c>
      <c r="BM23" s="4">
        <v>0.108</v>
      </c>
      <c r="BO23" s="19" t="s">
        <v>39</v>
      </c>
      <c r="BP23" s="4">
        <v>9.4E-2</v>
      </c>
      <c r="BQ23" s="4">
        <v>3.7999999999999999E-2</v>
      </c>
      <c r="BR23" s="31">
        <v>4.0000000000000001E-3</v>
      </c>
    </row>
    <row r="24" spans="2:70" x14ac:dyDescent="0.3">
      <c r="B24" s="19" t="s">
        <v>40</v>
      </c>
      <c r="C24" s="31">
        <v>2E-3</v>
      </c>
      <c r="D24" s="23">
        <v>0.10299999999999999</v>
      </c>
      <c r="E24" s="23">
        <v>5.5E-2</v>
      </c>
      <c r="G24" s="19" t="s">
        <v>40</v>
      </c>
      <c r="H24" s="23">
        <v>0.111</v>
      </c>
      <c r="I24" s="23">
        <v>0.19800000000000001</v>
      </c>
      <c r="J24" s="4">
        <v>5.2999999999999999E-2</v>
      </c>
      <c r="L24" s="19" t="s">
        <v>40</v>
      </c>
      <c r="M24" s="23">
        <v>0.186</v>
      </c>
      <c r="N24" s="31">
        <v>3.0000000000000001E-3</v>
      </c>
      <c r="O24" s="31">
        <v>8.0000000000000002E-3</v>
      </c>
      <c r="Q24" s="19" t="s">
        <v>40</v>
      </c>
      <c r="R24" s="31">
        <v>3.0000000000000001E-3</v>
      </c>
      <c r="S24" s="23">
        <v>0.19</v>
      </c>
      <c r="T24" s="23">
        <v>0.27800000000000002</v>
      </c>
      <c r="V24" s="19" t="s">
        <v>40</v>
      </c>
      <c r="W24" s="23">
        <v>0.13600000000000001</v>
      </c>
      <c r="X24" s="23">
        <v>0.17</v>
      </c>
      <c r="Y24" s="23">
        <v>8.8999999999999996E-2</v>
      </c>
      <c r="AA24" s="19" t="s">
        <v>40</v>
      </c>
      <c r="AB24" s="4">
        <v>6.5000000000000002E-2</v>
      </c>
      <c r="AC24" s="23">
        <v>0.104</v>
      </c>
      <c r="AD24" s="23">
        <v>6.6000000000000003E-2</v>
      </c>
      <c r="AF24" s="19" t="s">
        <v>40</v>
      </c>
      <c r="AG24" s="23">
        <v>0.11700000000000001</v>
      </c>
      <c r="AH24" s="4">
        <v>8.6999999999999994E-2</v>
      </c>
      <c r="AI24" s="23">
        <v>6.4000000000000001E-2</v>
      </c>
      <c r="AK24" s="19" t="s">
        <v>40</v>
      </c>
      <c r="AL24" s="23">
        <v>0.107</v>
      </c>
      <c r="AM24" s="4">
        <v>8.8999999999999996E-2</v>
      </c>
      <c r="AN24" s="23">
        <v>0.122</v>
      </c>
      <c r="AP24" s="19" t="s">
        <v>40</v>
      </c>
      <c r="AQ24" s="23">
        <v>0.121</v>
      </c>
      <c r="AR24" s="31">
        <v>7.0000000000000001E-3</v>
      </c>
      <c r="AS24" s="23">
        <v>5.0999999999999997E-2</v>
      </c>
      <c r="AU24" s="19" t="s">
        <v>40</v>
      </c>
      <c r="AV24" s="4">
        <v>8.5999999999999993E-2</v>
      </c>
      <c r="AW24" s="23">
        <v>0.125</v>
      </c>
      <c r="AX24" s="23">
        <v>7.6999999999999999E-2</v>
      </c>
      <c r="AZ24" s="19" t="s">
        <v>40</v>
      </c>
      <c r="BA24" s="23">
        <v>0.104</v>
      </c>
      <c r="BB24" s="4">
        <v>3.5999999999999997E-2</v>
      </c>
      <c r="BC24" s="4">
        <v>3.4000000000000002E-2</v>
      </c>
      <c r="BE24" s="19" t="s">
        <v>40</v>
      </c>
      <c r="BF24" s="4">
        <v>8.5000000000000006E-2</v>
      </c>
      <c r="BG24" s="23">
        <v>0.129</v>
      </c>
      <c r="BH24" s="23">
        <v>7.3999999999999996E-2</v>
      </c>
      <c r="BJ24" s="19" t="s">
        <v>40</v>
      </c>
      <c r="BK24" s="4">
        <v>5.3999999999999999E-2</v>
      </c>
      <c r="BL24" s="4">
        <v>0.04</v>
      </c>
      <c r="BM24" s="23">
        <v>0.17899999999999999</v>
      </c>
      <c r="BO24" s="19" t="s">
        <v>40</v>
      </c>
      <c r="BP24" s="4">
        <v>3.4000000000000002E-2</v>
      </c>
      <c r="BQ24" s="4">
        <v>4.5999999999999999E-2</v>
      </c>
      <c r="BR24" s="4">
        <v>4.4999999999999998E-2</v>
      </c>
    </row>
    <row r="25" spans="2:70" x14ac:dyDescent="0.3">
      <c r="B25" s="19" t="s">
        <v>41</v>
      </c>
      <c r="C25" s="4"/>
      <c r="D25" s="4"/>
      <c r="E25" s="4"/>
      <c r="G25" s="19" t="s">
        <v>41</v>
      </c>
      <c r="H25" s="4">
        <v>2.5999999999999999E-2</v>
      </c>
      <c r="I25" s="4">
        <v>3.3000000000000002E-2</v>
      </c>
      <c r="J25" s="4">
        <v>2.7E-2</v>
      </c>
      <c r="L25" s="19" t="s">
        <v>41</v>
      </c>
      <c r="M25" s="4">
        <v>1.7999999999999999E-2</v>
      </c>
      <c r="N25" s="4">
        <v>1.7999999999999999E-2</v>
      </c>
      <c r="O25" s="31">
        <v>2E-3</v>
      </c>
      <c r="Q25" s="19" t="s">
        <v>41</v>
      </c>
      <c r="R25" s="4">
        <v>6.3E-2</v>
      </c>
      <c r="S25" s="4">
        <v>1.4999999999999999E-2</v>
      </c>
      <c r="T25" s="4">
        <v>1.2999999999999999E-2</v>
      </c>
      <c r="V25" s="19" t="s">
        <v>41</v>
      </c>
      <c r="W25" s="4">
        <v>4.7E-2</v>
      </c>
      <c r="X25" s="31">
        <v>2E-3</v>
      </c>
      <c r="Y25" s="4">
        <v>2.8000000000000001E-2</v>
      </c>
      <c r="AA25" s="19" t="s">
        <v>41</v>
      </c>
      <c r="AB25" s="31">
        <v>3.0000000000000001E-3</v>
      </c>
      <c r="AC25" s="31">
        <v>2E-3</v>
      </c>
      <c r="AD25" s="4">
        <v>2.9000000000000001E-2</v>
      </c>
      <c r="AF25" s="19" t="s">
        <v>41</v>
      </c>
      <c r="AG25" s="4">
        <v>8.8999999999999996E-2</v>
      </c>
      <c r="AH25" s="31">
        <v>2E-3</v>
      </c>
      <c r="AI25" s="4">
        <v>3.9E-2</v>
      </c>
      <c r="AK25" s="19" t="s">
        <v>41</v>
      </c>
      <c r="AL25" s="4">
        <v>3.4000000000000002E-2</v>
      </c>
      <c r="AM25" s="31">
        <v>7.0000000000000001E-3</v>
      </c>
      <c r="AN25" s="4">
        <v>1.4E-2</v>
      </c>
      <c r="AP25" s="19" t="s">
        <v>41</v>
      </c>
      <c r="AQ25" s="31">
        <v>8.9999999999999993E-3</v>
      </c>
      <c r="AR25" s="31">
        <v>1E-3</v>
      </c>
      <c r="AS25" s="4">
        <v>1.4999999999999999E-2</v>
      </c>
      <c r="AU25" s="19" t="s">
        <v>41</v>
      </c>
      <c r="AV25" s="4">
        <v>1.4E-2</v>
      </c>
      <c r="AW25" s="31">
        <v>1E-3</v>
      </c>
      <c r="AX25" s="4">
        <v>3.9E-2</v>
      </c>
      <c r="AZ25" s="19" t="s">
        <v>41</v>
      </c>
      <c r="BA25" s="4">
        <v>0.04</v>
      </c>
      <c r="BB25" s="4">
        <v>2.8000000000000001E-2</v>
      </c>
      <c r="BC25" s="4">
        <v>2.4E-2</v>
      </c>
      <c r="BE25" s="19" t="s">
        <v>41</v>
      </c>
      <c r="BF25" s="4"/>
      <c r="BG25" s="4"/>
      <c r="BH25" s="4"/>
      <c r="BJ25" s="19" t="s">
        <v>41</v>
      </c>
      <c r="BK25" s="4"/>
      <c r="BL25" s="4"/>
      <c r="BM25" s="4"/>
      <c r="BO25" s="19" t="s">
        <v>41</v>
      </c>
      <c r="BP25" s="4"/>
      <c r="BQ25" s="4"/>
      <c r="BR25" s="4"/>
    </row>
    <row r="26" spans="2:70" x14ac:dyDescent="0.3">
      <c r="B26" s="19" t="s">
        <v>42</v>
      </c>
      <c r="C26" s="2"/>
      <c r="D26" s="2"/>
      <c r="E26" s="2"/>
      <c r="G26" s="19" t="s">
        <v>42</v>
      </c>
      <c r="H26" s="2">
        <v>5.5E-2</v>
      </c>
      <c r="I26" s="2">
        <v>6.9000000000000006E-2</v>
      </c>
      <c r="J26" s="2">
        <v>5.2999999999999999E-2</v>
      </c>
      <c r="L26" s="19" t="s">
        <v>42</v>
      </c>
      <c r="M26" s="2">
        <v>1.2E-2</v>
      </c>
      <c r="N26" s="2">
        <v>3.5000000000000003E-2</v>
      </c>
      <c r="O26" s="32">
        <v>6.0000000000000001E-3</v>
      </c>
      <c r="Q26" s="19" t="s">
        <v>42</v>
      </c>
      <c r="R26" s="2">
        <v>7.2999999999999995E-2</v>
      </c>
      <c r="S26" s="2">
        <v>4.5999999999999999E-2</v>
      </c>
      <c r="T26" s="2">
        <v>3.2000000000000001E-2</v>
      </c>
      <c r="V26" s="19" t="s">
        <v>42</v>
      </c>
      <c r="W26" s="2">
        <v>3.5999999999999997E-2</v>
      </c>
      <c r="X26" s="4">
        <v>0.02</v>
      </c>
      <c r="Y26" s="2">
        <v>4.2999999999999997E-2</v>
      </c>
      <c r="AA26" s="19" t="s">
        <v>42</v>
      </c>
      <c r="AB26" s="2">
        <v>3.5000000000000003E-2</v>
      </c>
      <c r="AC26" s="2">
        <v>4.8000000000000001E-2</v>
      </c>
      <c r="AD26" s="2">
        <v>4.5999999999999999E-2</v>
      </c>
      <c r="AF26" s="19" t="s">
        <v>42</v>
      </c>
      <c r="AG26" s="2">
        <v>2.5999999999999999E-2</v>
      </c>
      <c r="AH26" s="32">
        <v>4.0000000000000001E-3</v>
      </c>
      <c r="AI26" s="2">
        <v>3.7999999999999999E-2</v>
      </c>
      <c r="AK26" s="19" t="s">
        <v>42</v>
      </c>
      <c r="AL26" s="2">
        <v>3.7999999999999999E-2</v>
      </c>
      <c r="AM26" s="2">
        <v>1.7999999999999999E-2</v>
      </c>
      <c r="AN26" s="2">
        <v>1.7000000000000001E-2</v>
      </c>
      <c r="AP26" s="19" t="s">
        <v>42</v>
      </c>
      <c r="AQ26" s="2">
        <v>2.4E-2</v>
      </c>
      <c r="AR26" s="2">
        <v>2.3E-2</v>
      </c>
      <c r="AS26" s="4">
        <v>0.02</v>
      </c>
      <c r="AU26" s="19" t="s">
        <v>42</v>
      </c>
      <c r="AV26" s="2">
        <v>1.2E-2</v>
      </c>
      <c r="AW26" s="2">
        <v>1.4999999999999999E-2</v>
      </c>
      <c r="AX26" s="26">
        <v>6.3E-2</v>
      </c>
      <c r="AZ26" s="19" t="s">
        <v>42</v>
      </c>
      <c r="BA26" s="2">
        <v>5.3999999999999999E-2</v>
      </c>
      <c r="BB26" s="2">
        <v>2.4E-2</v>
      </c>
      <c r="BC26" s="26">
        <v>5.0999999999999997E-2</v>
      </c>
      <c r="BE26" s="19" t="s">
        <v>42</v>
      </c>
      <c r="BF26" s="2"/>
      <c r="BG26" s="2"/>
      <c r="BH26" s="2"/>
      <c r="BJ26" s="19" t="s">
        <v>42</v>
      </c>
      <c r="BK26" s="2"/>
      <c r="BL26" s="2"/>
      <c r="BM26" s="2"/>
      <c r="BO26" s="19" t="s">
        <v>42</v>
      </c>
      <c r="BP26" s="2"/>
      <c r="BQ26" s="2"/>
      <c r="BR26" s="2"/>
    </row>
    <row r="27" spans="2:70" ht="15" thickBot="1" x14ac:dyDescent="0.35">
      <c r="B27" s="21" t="s">
        <v>43</v>
      </c>
      <c r="C27" s="24">
        <v>0.02</v>
      </c>
      <c r="D27" s="27">
        <v>0.11</v>
      </c>
      <c r="E27" s="27">
        <v>6.4000000000000001E-2</v>
      </c>
      <c r="G27" s="21" t="s">
        <v>43</v>
      </c>
      <c r="H27" s="24">
        <v>1.6E-2</v>
      </c>
      <c r="I27" s="27">
        <v>0.127</v>
      </c>
      <c r="J27" s="27">
        <v>5.0999999999999997E-2</v>
      </c>
      <c r="L27" s="21" t="s">
        <v>43</v>
      </c>
      <c r="M27" s="24">
        <v>4.4999999999999998E-2</v>
      </c>
      <c r="N27" s="27">
        <v>0.1</v>
      </c>
      <c r="O27" s="24">
        <v>2.5999999999999999E-2</v>
      </c>
      <c r="Q27" s="21" t="s">
        <v>43</v>
      </c>
      <c r="R27" s="24">
        <v>0.04</v>
      </c>
      <c r="S27" s="24">
        <v>9.0999999999999998E-2</v>
      </c>
      <c r="T27" s="27">
        <v>0.153</v>
      </c>
      <c r="V27" s="21" t="s">
        <v>43</v>
      </c>
      <c r="W27" s="24">
        <v>7.0000000000000007E-2</v>
      </c>
      <c r="X27" s="27">
        <v>0.109</v>
      </c>
      <c r="Y27" s="27">
        <v>7.9000000000000001E-2</v>
      </c>
      <c r="AA27" s="21" t="s">
        <v>43</v>
      </c>
      <c r="AB27" s="27">
        <v>0.128</v>
      </c>
      <c r="AC27" s="27">
        <v>0.107</v>
      </c>
      <c r="AD27" s="27">
        <v>7.0999999999999994E-2</v>
      </c>
      <c r="AF27" s="21" t="s">
        <v>43</v>
      </c>
      <c r="AG27" s="24">
        <v>5.8000000000000003E-2</v>
      </c>
      <c r="AH27" s="24">
        <v>8.5999999999999993E-2</v>
      </c>
      <c r="AI27" s="24">
        <v>4.3999999999999997E-2</v>
      </c>
      <c r="AK27" s="21" t="s">
        <v>43</v>
      </c>
      <c r="AL27" s="24">
        <v>6.5000000000000002E-2</v>
      </c>
      <c r="AM27" s="27">
        <v>0.16400000000000001</v>
      </c>
      <c r="AN27" s="27">
        <v>9.4E-2</v>
      </c>
      <c r="AP27" s="21" t="s">
        <v>43</v>
      </c>
      <c r="AQ27" s="24">
        <v>4.5999999999999999E-2</v>
      </c>
      <c r="AR27" s="27">
        <v>0.14799999999999999</v>
      </c>
      <c r="AS27" s="33">
        <v>8.0000000000000002E-3</v>
      </c>
      <c r="AU27" s="21" t="s">
        <v>43</v>
      </c>
      <c r="AV27" s="24">
        <v>3.7999999999999999E-2</v>
      </c>
      <c r="AW27" s="27">
        <v>0.11</v>
      </c>
      <c r="AX27" s="27">
        <v>7.0000000000000007E-2</v>
      </c>
      <c r="AZ27" s="21" t="s">
        <v>43</v>
      </c>
      <c r="BA27" s="33">
        <v>2E-3</v>
      </c>
      <c r="BB27" s="24">
        <v>7.4999999999999997E-2</v>
      </c>
      <c r="BC27" s="33">
        <v>4.0000000000000001E-3</v>
      </c>
      <c r="BE27" s="21" t="s">
        <v>43</v>
      </c>
      <c r="BF27" s="24">
        <v>9.7000000000000003E-2</v>
      </c>
      <c r="BG27" s="24">
        <v>6.8000000000000005E-2</v>
      </c>
      <c r="BH27" s="27">
        <v>6.3E-2</v>
      </c>
      <c r="BJ27" s="21" t="s">
        <v>43</v>
      </c>
      <c r="BK27" s="27">
        <v>0.14599999999999999</v>
      </c>
      <c r="BL27" s="33">
        <v>6.0000000000000001E-3</v>
      </c>
      <c r="BM27" s="27">
        <v>0.20499999999999999</v>
      </c>
      <c r="BO27" s="21" t="s">
        <v>43</v>
      </c>
      <c r="BP27" s="24">
        <v>9.5000000000000001E-2</v>
      </c>
      <c r="BQ27" s="24">
        <v>2.8000000000000001E-2</v>
      </c>
      <c r="BR27" s="24">
        <v>1.2999999999999999E-2</v>
      </c>
    </row>
    <row r="28" spans="2:70" x14ac:dyDescent="0.3">
      <c r="B28" s="18" t="s">
        <v>44</v>
      </c>
      <c r="C28" s="28">
        <f>AVERAGE(C19:C27)</f>
        <v>2.3833333333333331E-2</v>
      </c>
      <c r="D28" s="28">
        <f>AVERAGE(D19:D27)</f>
        <v>8.8666666666666671E-2</v>
      </c>
      <c r="E28" s="28">
        <f>AVERAGE(E19:E27)</f>
        <v>4.4166666666666667E-2</v>
      </c>
      <c r="F28" s="5"/>
      <c r="G28" s="18" t="s">
        <v>44</v>
      </c>
      <c r="H28" s="28">
        <f>AVERAGE(H19:H27)</f>
        <v>5.1500000000000004E-2</v>
      </c>
      <c r="I28" s="28">
        <f>AVERAGE(I19:I27)</f>
        <v>9.3125000000000013E-2</v>
      </c>
      <c r="J28" s="28">
        <f>AVERAGE(J19:J27)</f>
        <v>4.1375000000000002E-2</v>
      </c>
      <c r="K28" s="5"/>
      <c r="L28" s="18" t="s">
        <v>44</v>
      </c>
      <c r="M28" s="28">
        <f>AVERAGE(M19:M27)</f>
        <v>6.2625E-2</v>
      </c>
      <c r="N28" s="28">
        <f>AVERAGE(N19:N27)</f>
        <v>4.3124999999999997E-2</v>
      </c>
      <c r="O28" s="28">
        <f>AVERAGE(O19:O27)</f>
        <v>1.4500000000000002E-2</v>
      </c>
      <c r="P28" s="5"/>
      <c r="Q28" s="18" t="s">
        <v>44</v>
      </c>
      <c r="R28" s="28">
        <f>AVERAGE(R19:R27)</f>
        <v>4.0666666666666663E-2</v>
      </c>
      <c r="S28" s="28">
        <f>AVERAGE(S19:S27)</f>
        <v>6.5111111111111106E-2</v>
      </c>
      <c r="T28" s="36">
        <f>AVERAGE(T19:T27)</f>
        <v>0.1007777777777778</v>
      </c>
      <c r="U28" s="5"/>
      <c r="V28" s="18" t="s">
        <v>44</v>
      </c>
      <c r="W28" s="28">
        <f>AVERAGE(W19:W27)</f>
        <v>4.9444444444444444E-2</v>
      </c>
      <c r="X28" s="28">
        <f>AVERAGE(X19:X27)</f>
        <v>5.8444444444444445E-2</v>
      </c>
      <c r="Y28" s="36">
        <f>AVERAGE(Y19:Y27)</f>
        <v>5.1444444444444445E-2</v>
      </c>
      <c r="Z28" s="5"/>
      <c r="AA28" s="18" t="s">
        <v>44</v>
      </c>
      <c r="AB28" s="28">
        <f>AVERAGE(AB19:AB27)</f>
        <v>4.1888888888888892E-2</v>
      </c>
      <c r="AC28" s="28">
        <f>AVERAGE(AC19:AC27)</f>
        <v>7.0666666666666669E-2</v>
      </c>
      <c r="AD28" s="28">
        <f>AVERAGE(AD19:AD27)</f>
        <v>4.5000000000000005E-2</v>
      </c>
      <c r="AE28" s="5"/>
      <c r="AF28" s="18" t="s">
        <v>44</v>
      </c>
      <c r="AG28" s="28">
        <f>AVERAGE(AG19:AG27)</f>
        <v>4.4888888888888895E-2</v>
      </c>
      <c r="AH28" s="28">
        <f>AVERAGE(AH19:AH27)</f>
        <v>5.7888888888888893E-2</v>
      </c>
      <c r="AI28" s="28">
        <f>AVERAGE(AI19:AI27)</f>
        <v>2.8111111111111111E-2</v>
      </c>
      <c r="AJ28" s="5"/>
      <c r="AK28" s="18" t="s">
        <v>44</v>
      </c>
      <c r="AL28" s="28">
        <f>AVERAGE(AL19:AL27)</f>
        <v>5.8777777777777783E-2</v>
      </c>
      <c r="AM28" s="28">
        <f>AVERAGE(AM19:AM27)</f>
        <v>6.3666666666666677E-2</v>
      </c>
      <c r="AN28" s="36">
        <f>AVERAGE(AN19:AN27)</f>
        <v>8.4666666666666668E-2</v>
      </c>
      <c r="AO28" s="5"/>
      <c r="AP28" s="18" t="s">
        <v>44</v>
      </c>
      <c r="AQ28" s="28">
        <f>AVERAGE(AQ19:AQ27)</f>
        <v>4.0333333333333339E-2</v>
      </c>
      <c r="AR28" s="28">
        <f>AVERAGE(AR19:AR27)</f>
        <v>3.6555555555555556E-2</v>
      </c>
      <c r="AS28" s="28">
        <f>AVERAGE(AS19:AS27)</f>
        <v>1.7333333333333333E-2</v>
      </c>
      <c r="AT28" s="5"/>
      <c r="AU28" s="18" t="s">
        <v>44</v>
      </c>
      <c r="AV28" s="28">
        <f>AVERAGE(AV19:AV27)</f>
        <v>3.8666666666666662E-2</v>
      </c>
      <c r="AW28" s="28">
        <f>AVERAGE(AW19:AW27)</f>
        <v>5.1555555555555556E-2</v>
      </c>
      <c r="AX28" s="36">
        <f>AVERAGE(AX19:AX27)</f>
        <v>5.2111111111111108E-2</v>
      </c>
      <c r="AY28" s="5"/>
      <c r="AZ28" s="18" t="s">
        <v>44</v>
      </c>
      <c r="BA28" s="28">
        <f>AVERAGE(BA19:BA27)</f>
        <v>4.2999999999999997E-2</v>
      </c>
      <c r="BB28" s="28">
        <f>AVERAGE(BB19:BB27)</f>
        <v>3.8777777777777779E-2</v>
      </c>
      <c r="BC28" s="28">
        <f>AVERAGE(BC19:BC27)</f>
        <v>2.2111111111111109E-2</v>
      </c>
      <c r="BD28" s="5"/>
      <c r="BE28" s="18" t="s">
        <v>44</v>
      </c>
      <c r="BF28" s="28">
        <f>AVERAGE(BF19:BF27)</f>
        <v>3.7428571428571429E-2</v>
      </c>
      <c r="BG28" s="28">
        <f>AVERAGE(BG19:BG27)</f>
        <v>5.3571428571428582E-2</v>
      </c>
      <c r="BH28" s="28">
        <f>AVERAGE(BH19:BH27)</f>
        <v>4.8571428571428578E-2</v>
      </c>
      <c r="BI28" s="5"/>
      <c r="BJ28" s="18" t="s">
        <v>44</v>
      </c>
      <c r="BK28" s="28">
        <f>AVERAGE(BK19:BK27)</f>
        <v>4.4428571428571428E-2</v>
      </c>
      <c r="BL28" s="28">
        <f>AVERAGE(BL19:BL27)</f>
        <v>6.3714285714285709E-2</v>
      </c>
      <c r="BM28" s="36">
        <f>AVERAGE(BM19:BM27)</f>
        <v>0.14371428571428571</v>
      </c>
      <c r="BN28" s="5"/>
      <c r="BO28" s="18" t="s">
        <v>44</v>
      </c>
      <c r="BP28" s="28">
        <f>AVERAGE(BP19:BP27)</f>
        <v>6.8999999999999992E-2</v>
      </c>
      <c r="BQ28" s="28">
        <f>AVERAGE(BQ19:BQ27)</f>
        <v>4.2714285714285719E-2</v>
      </c>
      <c r="BR28" s="28">
        <f>AVERAGE(BR19:BR27)</f>
        <v>2.2714285714285718E-2</v>
      </c>
    </row>
    <row r="45" spans="2:50" ht="18" x14ac:dyDescent="0.35">
      <c r="B45" s="40" t="s">
        <v>45</v>
      </c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</row>
    <row r="46" spans="2:50" x14ac:dyDescent="0.3"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</row>
    <row r="47" spans="2:50" x14ac:dyDescent="0.3">
      <c r="B47" s="42"/>
      <c r="C47" s="43" t="s">
        <v>112</v>
      </c>
      <c r="D47" s="44"/>
      <c r="E47" s="45"/>
      <c r="F47" s="41"/>
      <c r="G47" s="42"/>
      <c r="H47" s="43" t="s">
        <v>113</v>
      </c>
      <c r="I47" s="44"/>
      <c r="J47" s="45"/>
      <c r="K47" s="41"/>
      <c r="L47" s="42"/>
      <c r="M47" s="43" t="s">
        <v>114</v>
      </c>
      <c r="N47" s="44"/>
      <c r="O47" s="45"/>
      <c r="P47" s="41"/>
      <c r="Q47" s="42"/>
      <c r="R47" s="43" t="s">
        <v>46</v>
      </c>
      <c r="S47" s="44"/>
      <c r="T47" s="45"/>
      <c r="U47" s="41"/>
      <c r="V47" s="42"/>
      <c r="W47" s="43" t="s">
        <v>47</v>
      </c>
      <c r="X47" s="44"/>
      <c r="Y47" s="45"/>
      <c r="Z47" s="41"/>
      <c r="AA47" s="42"/>
      <c r="AB47" s="43" t="s">
        <v>48</v>
      </c>
      <c r="AC47" s="44"/>
      <c r="AD47" s="45"/>
      <c r="AE47" s="41"/>
      <c r="AF47" s="42"/>
      <c r="AG47" s="43" t="s">
        <v>115</v>
      </c>
      <c r="AH47" s="44"/>
      <c r="AI47" s="45"/>
      <c r="AJ47" s="41"/>
      <c r="AK47" s="42"/>
      <c r="AL47" s="43" t="s">
        <v>116</v>
      </c>
      <c r="AM47" s="44"/>
      <c r="AN47" s="45"/>
      <c r="AO47" s="41"/>
      <c r="AP47" s="42"/>
      <c r="AQ47" s="43" t="s">
        <v>117</v>
      </c>
      <c r="AR47" s="44"/>
      <c r="AS47" s="45"/>
      <c r="AT47" s="41"/>
      <c r="AU47" s="42"/>
      <c r="AV47" s="43" t="s">
        <v>49</v>
      </c>
      <c r="AW47" s="44"/>
      <c r="AX47" s="45"/>
    </row>
    <row r="48" spans="2:50" x14ac:dyDescent="0.3">
      <c r="B48" s="46"/>
      <c r="C48" s="47" t="s">
        <v>5</v>
      </c>
      <c r="D48" s="48" t="s">
        <v>6</v>
      </c>
      <c r="E48" s="48" t="s">
        <v>7</v>
      </c>
      <c r="F48" s="49"/>
      <c r="G48" s="50"/>
      <c r="H48" s="47" t="s">
        <v>5</v>
      </c>
      <c r="I48" s="48" t="s">
        <v>6</v>
      </c>
      <c r="J48" s="48" t="s">
        <v>7</v>
      </c>
      <c r="K48" s="49"/>
      <c r="L48" s="50"/>
      <c r="M48" s="47" t="s">
        <v>5</v>
      </c>
      <c r="N48" s="48" t="s">
        <v>6</v>
      </c>
      <c r="O48" s="48" t="s">
        <v>7</v>
      </c>
      <c r="P48" s="49"/>
      <c r="Q48" s="50"/>
      <c r="R48" s="47" t="s">
        <v>5</v>
      </c>
      <c r="S48" s="48" t="s">
        <v>6</v>
      </c>
      <c r="T48" s="48" t="s">
        <v>7</v>
      </c>
      <c r="U48" s="49"/>
      <c r="V48" s="50"/>
      <c r="W48" s="47" t="s">
        <v>5</v>
      </c>
      <c r="X48" s="48" t="s">
        <v>6</v>
      </c>
      <c r="Y48" s="48" t="s">
        <v>7</v>
      </c>
      <c r="Z48" s="49"/>
      <c r="AA48" s="50"/>
      <c r="AB48" s="47" t="s">
        <v>5</v>
      </c>
      <c r="AC48" s="48" t="s">
        <v>6</v>
      </c>
      <c r="AD48" s="48" t="s">
        <v>7</v>
      </c>
      <c r="AE48" s="49"/>
      <c r="AF48" s="50"/>
      <c r="AG48" s="47" t="s">
        <v>5</v>
      </c>
      <c r="AH48" s="48" t="s">
        <v>6</v>
      </c>
      <c r="AI48" s="48" t="s">
        <v>7</v>
      </c>
      <c r="AJ48" s="49"/>
      <c r="AK48" s="50"/>
      <c r="AL48" s="47" t="s">
        <v>5</v>
      </c>
      <c r="AM48" s="48" t="s">
        <v>6</v>
      </c>
      <c r="AN48" s="48" t="s">
        <v>7</v>
      </c>
      <c r="AO48" s="49"/>
      <c r="AP48" s="50"/>
      <c r="AQ48" s="47" t="s">
        <v>5</v>
      </c>
      <c r="AR48" s="48" t="s">
        <v>6</v>
      </c>
      <c r="AS48" s="48" t="s">
        <v>7</v>
      </c>
      <c r="AT48" s="49"/>
      <c r="AU48" s="50"/>
      <c r="AV48" s="47" t="s">
        <v>5</v>
      </c>
      <c r="AW48" s="48" t="s">
        <v>6</v>
      </c>
      <c r="AX48" s="48" t="s">
        <v>7</v>
      </c>
    </row>
    <row r="49" spans="2:50" x14ac:dyDescent="0.3">
      <c r="B49" s="51" t="s">
        <v>35</v>
      </c>
      <c r="C49" s="12">
        <v>3.7999999999999999E-2</v>
      </c>
      <c r="D49" s="23">
        <v>0.113</v>
      </c>
      <c r="E49" s="12">
        <v>1.7000000000000001E-2</v>
      </c>
      <c r="F49" s="41"/>
      <c r="G49" s="51" t="s">
        <v>35</v>
      </c>
      <c r="H49" s="12">
        <v>6.2E-2</v>
      </c>
      <c r="I49" s="12">
        <v>5.1999999999999998E-2</v>
      </c>
      <c r="J49" s="12">
        <v>1.4E-2</v>
      </c>
      <c r="K49" s="41"/>
      <c r="L49" s="51" t="s">
        <v>35</v>
      </c>
      <c r="M49" s="12">
        <v>7.0000000000000007E-2</v>
      </c>
      <c r="N49" s="23">
        <v>0.107</v>
      </c>
      <c r="O49" s="12">
        <v>1.7999999999999999E-2</v>
      </c>
      <c r="P49" s="41"/>
      <c r="Q49" s="51" t="s">
        <v>35</v>
      </c>
      <c r="R49" s="12">
        <v>5.0999999999999997E-2</v>
      </c>
      <c r="S49" s="31">
        <v>8.9999999999999993E-3</v>
      </c>
      <c r="T49" s="23">
        <v>7.3999999999999996E-2</v>
      </c>
      <c r="U49" s="41"/>
      <c r="V49" s="51" t="s">
        <v>35</v>
      </c>
      <c r="W49" s="12">
        <v>3.2000000000000001E-2</v>
      </c>
      <c r="X49" s="12">
        <v>8.5999999999999993E-2</v>
      </c>
      <c r="Y49" s="31">
        <v>4.0000000000000001E-3</v>
      </c>
      <c r="Z49" s="41"/>
      <c r="AA49" s="51" t="s">
        <v>35</v>
      </c>
      <c r="AB49" s="12">
        <v>7.0999999999999994E-2</v>
      </c>
      <c r="AC49" s="31">
        <v>8.9999999999999993E-3</v>
      </c>
      <c r="AD49" s="12">
        <v>3.7999999999999999E-2</v>
      </c>
      <c r="AE49" s="41"/>
      <c r="AF49" s="51" t="s">
        <v>35</v>
      </c>
      <c r="AG49" s="23">
        <v>0.109</v>
      </c>
      <c r="AH49" s="12">
        <v>6.4000000000000001E-2</v>
      </c>
      <c r="AI49" s="12">
        <v>2.8000000000000001E-2</v>
      </c>
      <c r="AJ49" s="41"/>
      <c r="AK49" s="51" t="s">
        <v>35</v>
      </c>
      <c r="AL49" s="12">
        <v>7.3999999999999996E-2</v>
      </c>
      <c r="AM49" s="23">
        <v>0.129</v>
      </c>
      <c r="AN49" s="31">
        <v>4.0000000000000001E-3</v>
      </c>
      <c r="AO49" s="41"/>
      <c r="AP49" s="51" t="s">
        <v>35</v>
      </c>
      <c r="AQ49" s="12">
        <v>4.9000000000000002E-2</v>
      </c>
      <c r="AR49" s="12">
        <v>2.4E-2</v>
      </c>
      <c r="AS49" s="31">
        <v>4.0000000000000001E-3</v>
      </c>
      <c r="AT49" s="41"/>
      <c r="AU49" s="51" t="s">
        <v>35</v>
      </c>
      <c r="AV49" s="12">
        <v>1.0999999999999999E-2</v>
      </c>
      <c r="AW49" s="12">
        <v>8.2000000000000003E-2</v>
      </c>
      <c r="AX49" s="12">
        <v>2.4E-2</v>
      </c>
    </row>
    <row r="50" spans="2:50" x14ac:dyDescent="0.3">
      <c r="B50" s="51" t="s">
        <v>36</v>
      </c>
      <c r="C50" s="12">
        <v>3.3000000000000002E-2</v>
      </c>
      <c r="D50" s="12">
        <v>2.1999999999999999E-2</v>
      </c>
      <c r="E50" s="31">
        <v>6.0000000000000001E-3</v>
      </c>
      <c r="F50" s="41"/>
      <c r="G50" s="51" t="s">
        <v>36</v>
      </c>
      <c r="H50" s="12">
        <v>1.7999999999999999E-2</v>
      </c>
      <c r="I50" s="12">
        <v>4.3999999999999997E-2</v>
      </c>
      <c r="J50" s="12">
        <v>1.4E-2</v>
      </c>
      <c r="K50" s="41"/>
      <c r="L50" s="51" t="s">
        <v>36</v>
      </c>
      <c r="M50" s="12">
        <v>5.5E-2</v>
      </c>
      <c r="N50" s="12">
        <v>5.1999999999999998E-2</v>
      </c>
      <c r="O50" s="31">
        <v>7.0000000000000001E-3</v>
      </c>
      <c r="P50" s="41"/>
      <c r="Q50" s="51" t="s">
        <v>36</v>
      </c>
      <c r="R50" s="31">
        <v>8.0000000000000002E-3</v>
      </c>
      <c r="S50" s="12">
        <v>2.4E-2</v>
      </c>
      <c r="T50" s="23">
        <v>5.2999999999999999E-2</v>
      </c>
      <c r="U50" s="41"/>
      <c r="V50" s="51" t="s">
        <v>36</v>
      </c>
      <c r="W50" s="31">
        <v>0.01</v>
      </c>
      <c r="X50" s="12">
        <v>5.0999999999999997E-2</v>
      </c>
      <c r="Y50" s="12">
        <v>1.9E-2</v>
      </c>
      <c r="Z50" s="41"/>
      <c r="AA50" s="51" t="s">
        <v>36</v>
      </c>
      <c r="AB50" s="12">
        <v>6.3E-2</v>
      </c>
      <c r="AC50" s="12">
        <v>3.2000000000000001E-2</v>
      </c>
      <c r="AD50" s="12">
        <v>1.6E-2</v>
      </c>
      <c r="AE50" s="41"/>
      <c r="AF50" s="51" t="s">
        <v>36</v>
      </c>
      <c r="AG50" s="12">
        <v>0.02</v>
      </c>
      <c r="AH50" s="12">
        <v>5.2999999999999999E-2</v>
      </c>
      <c r="AI50" s="12">
        <v>1.2E-2</v>
      </c>
      <c r="AJ50" s="41"/>
      <c r="AK50" s="51" t="s">
        <v>36</v>
      </c>
      <c r="AL50" s="12">
        <v>5.6000000000000001E-2</v>
      </c>
      <c r="AM50" s="12">
        <v>0.03</v>
      </c>
      <c r="AN50" s="31">
        <v>6.0000000000000001E-3</v>
      </c>
      <c r="AO50" s="41"/>
      <c r="AP50" s="51" t="s">
        <v>36</v>
      </c>
      <c r="AQ50" s="12">
        <v>0.05</v>
      </c>
      <c r="AR50" s="12">
        <v>1.4E-2</v>
      </c>
      <c r="AS50" s="31">
        <v>2E-3</v>
      </c>
      <c r="AT50" s="41"/>
      <c r="AU50" s="51" t="s">
        <v>36</v>
      </c>
      <c r="AV50" s="31">
        <v>2E-3</v>
      </c>
      <c r="AW50" s="12">
        <v>1.4999999999999999E-2</v>
      </c>
      <c r="AX50" s="12">
        <v>1.9E-2</v>
      </c>
    </row>
    <row r="51" spans="2:50" x14ac:dyDescent="0.3">
      <c r="B51" s="51" t="s">
        <v>37</v>
      </c>
      <c r="C51" s="12">
        <v>5.7000000000000002E-2</v>
      </c>
      <c r="D51" s="12">
        <v>2.1999999999999999E-2</v>
      </c>
      <c r="E51" s="31">
        <v>6.0000000000000001E-3</v>
      </c>
      <c r="F51" s="41"/>
      <c r="G51" s="51" t="s">
        <v>37</v>
      </c>
      <c r="H51" s="12">
        <v>1.0999999999999999E-2</v>
      </c>
      <c r="I51" s="12">
        <v>3.5999999999999997E-2</v>
      </c>
      <c r="J51" s="12">
        <v>1.4E-2</v>
      </c>
      <c r="K51" s="41"/>
      <c r="L51" s="51" t="s">
        <v>37</v>
      </c>
      <c r="M51" s="12">
        <v>2.9000000000000001E-2</v>
      </c>
      <c r="N51" s="31">
        <v>8.0000000000000002E-3</v>
      </c>
      <c r="O51" s="31">
        <v>4.0000000000000001E-3</v>
      </c>
      <c r="P51" s="41"/>
      <c r="Q51" s="51" t="s">
        <v>37</v>
      </c>
      <c r="R51" s="12">
        <v>1.2E-2</v>
      </c>
      <c r="S51" s="31">
        <v>7.0000000000000001E-3</v>
      </c>
      <c r="T51" s="23">
        <v>6.6000000000000003E-2</v>
      </c>
      <c r="U51" s="41"/>
      <c r="V51" s="51" t="s">
        <v>37</v>
      </c>
      <c r="W51" s="31">
        <v>8.0000000000000002E-3</v>
      </c>
      <c r="X51" s="31">
        <v>4.0000000000000001E-3</v>
      </c>
      <c r="Y51" s="31">
        <v>4.0000000000000001E-3</v>
      </c>
      <c r="Z51" s="41"/>
      <c r="AA51" s="51" t="s">
        <v>37</v>
      </c>
      <c r="AB51" s="12">
        <v>4.2000000000000003E-2</v>
      </c>
      <c r="AC51" s="12">
        <v>2.7E-2</v>
      </c>
      <c r="AD51" s="23">
        <v>5.1999999999999998E-2</v>
      </c>
      <c r="AE51" s="41"/>
      <c r="AF51" s="51" t="s">
        <v>37</v>
      </c>
      <c r="AG51" s="12">
        <v>2.8000000000000001E-2</v>
      </c>
      <c r="AH51" s="12">
        <v>5.1999999999999998E-2</v>
      </c>
      <c r="AI51" s="12">
        <v>1.7000000000000001E-2</v>
      </c>
      <c r="AJ51" s="41"/>
      <c r="AK51" s="51" t="s">
        <v>37</v>
      </c>
      <c r="AL51" s="12">
        <v>5.2999999999999999E-2</v>
      </c>
      <c r="AM51" s="31">
        <v>8.0000000000000002E-3</v>
      </c>
      <c r="AN51" s="31">
        <v>7.0000000000000001E-3</v>
      </c>
      <c r="AO51" s="41"/>
      <c r="AP51" s="51" t="s">
        <v>37</v>
      </c>
      <c r="AQ51" s="12">
        <v>2.4E-2</v>
      </c>
      <c r="AR51" s="12">
        <v>1.4E-2</v>
      </c>
      <c r="AS51" s="31">
        <v>2E-3</v>
      </c>
      <c r="AT51" s="41"/>
      <c r="AU51" s="51" t="s">
        <v>37</v>
      </c>
      <c r="AV51" s="12">
        <v>0.03</v>
      </c>
      <c r="AW51" s="12">
        <v>3.6999999999999998E-2</v>
      </c>
      <c r="AX51" s="31">
        <v>8.9999999999999993E-3</v>
      </c>
    </row>
    <row r="52" spans="2:50" x14ac:dyDescent="0.3">
      <c r="B52" s="51" t="s">
        <v>38</v>
      </c>
      <c r="C52" s="12">
        <v>1.9E-2</v>
      </c>
      <c r="D52" s="12">
        <v>3.4000000000000002E-2</v>
      </c>
      <c r="E52" s="12">
        <v>1.4E-2</v>
      </c>
      <c r="F52" s="41"/>
      <c r="G52" s="51" t="s">
        <v>38</v>
      </c>
      <c r="H52" s="12">
        <v>3.1E-2</v>
      </c>
      <c r="I52" s="12">
        <v>3.5999999999999997E-2</v>
      </c>
      <c r="J52" s="12">
        <v>1.7000000000000001E-2</v>
      </c>
      <c r="K52" s="41"/>
      <c r="L52" s="51" t="s">
        <v>38</v>
      </c>
      <c r="M52" s="12">
        <v>9.8000000000000004E-2</v>
      </c>
      <c r="N52" s="12">
        <v>1.7999999999999999E-2</v>
      </c>
      <c r="O52" s="12">
        <v>3.4000000000000002E-2</v>
      </c>
      <c r="P52" s="41"/>
      <c r="Q52" s="51" t="s">
        <v>38</v>
      </c>
      <c r="R52" s="12">
        <v>0.03</v>
      </c>
      <c r="S52" s="52">
        <v>5.7000000000000002E-2</v>
      </c>
      <c r="T52" s="26">
        <v>7.8E-2</v>
      </c>
      <c r="U52" s="41"/>
      <c r="V52" s="51" t="s">
        <v>38</v>
      </c>
      <c r="W52" s="12">
        <v>1.6E-2</v>
      </c>
      <c r="X52" s="12">
        <v>4.2999999999999997E-2</v>
      </c>
      <c r="Y52" s="23">
        <v>5.0999999999999997E-2</v>
      </c>
      <c r="Z52" s="41"/>
      <c r="AA52" s="51" t="s">
        <v>38</v>
      </c>
      <c r="AB52" s="23">
        <v>0.122</v>
      </c>
      <c r="AC52" s="12">
        <v>4.2999999999999997E-2</v>
      </c>
      <c r="AD52" s="23">
        <v>7.4999999999999997E-2</v>
      </c>
      <c r="AE52" s="41"/>
      <c r="AF52" s="51" t="s">
        <v>38</v>
      </c>
      <c r="AG52" s="23">
        <v>0.129</v>
      </c>
      <c r="AH52" s="12">
        <v>6.8000000000000005E-2</v>
      </c>
      <c r="AI52" s="12">
        <v>4.3999999999999997E-2</v>
      </c>
      <c r="AJ52" s="41"/>
      <c r="AK52" s="51" t="s">
        <v>38</v>
      </c>
      <c r="AL52" s="12">
        <v>0.05</v>
      </c>
      <c r="AM52" s="12">
        <v>2.5000000000000001E-2</v>
      </c>
      <c r="AN52" s="12">
        <v>3.3000000000000002E-2</v>
      </c>
      <c r="AO52" s="41"/>
      <c r="AP52" s="51" t="s">
        <v>38</v>
      </c>
      <c r="AQ52" s="12"/>
      <c r="AR52" s="12"/>
      <c r="AS52" s="12"/>
      <c r="AT52" s="41"/>
      <c r="AU52" s="51" t="s">
        <v>38</v>
      </c>
      <c r="AV52" s="23">
        <v>0.152</v>
      </c>
      <c r="AW52" s="23">
        <v>0.23799999999999999</v>
      </c>
      <c r="AX52" s="23">
        <v>6.3E-2</v>
      </c>
    </row>
    <row r="53" spans="2:50" ht="15" thickBot="1" x14ac:dyDescent="0.35">
      <c r="B53" s="53" t="s">
        <v>39</v>
      </c>
      <c r="C53" s="54">
        <v>7.2999999999999995E-2</v>
      </c>
      <c r="D53" s="27">
        <v>0.13100000000000001</v>
      </c>
      <c r="E53" s="27">
        <v>9.7000000000000003E-2</v>
      </c>
      <c r="F53" s="41"/>
      <c r="G53" s="53" t="s">
        <v>39</v>
      </c>
      <c r="H53" s="85">
        <v>6.5000000000000002E-2</v>
      </c>
      <c r="I53" s="54">
        <v>6.0999999999999999E-2</v>
      </c>
      <c r="J53" s="54">
        <v>4.9000000000000002E-2</v>
      </c>
      <c r="K53" s="41"/>
      <c r="L53" s="53" t="s">
        <v>39</v>
      </c>
      <c r="M53" s="85">
        <v>7.1999999999999995E-2</v>
      </c>
      <c r="N53" s="27">
        <v>0.14699999999999999</v>
      </c>
      <c r="O53" s="27">
        <v>0.112</v>
      </c>
      <c r="P53" s="41"/>
      <c r="Q53" s="53" t="s">
        <v>39</v>
      </c>
      <c r="R53" s="85">
        <v>4.1000000000000002E-2</v>
      </c>
      <c r="S53" s="54">
        <v>2.7E-2</v>
      </c>
      <c r="T53" s="27">
        <v>6.7000000000000004E-2</v>
      </c>
      <c r="U53" s="41"/>
      <c r="V53" s="53" t="s">
        <v>39</v>
      </c>
      <c r="W53" s="85">
        <v>4.7E-2</v>
      </c>
      <c r="X53" s="54">
        <v>8.7999999999999995E-2</v>
      </c>
      <c r="Y53" s="27">
        <v>7.9000000000000001E-2</v>
      </c>
      <c r="Z53" s="41"/>
      <c r="AA53" s="53" t="s">
        <v>39</v>
      </c>
      <c r="AB53" s="85">
        <v>7.5999999999999998E-2</v>
      </c>
      <c r="AC53" s="54">
        <v>7.6999999999999999E-2</v>
      </c>
      <c r="AD53" s="27">
        <v>7.0000000000000007E-2</v>
      </c>
      <c r="AE53" s="41"/>
      <c r="AF53" s="53" t="s">
        <v>39</v>
      </c>
      <c r="AG53" s="85">
        <v>1.0999999999999999E-2</v>
      </c>
      <c r="AH53" s="54">
        <v>3.1E-2</v>
      </c>
      <c r="AI53" s="27">
        <v>7.4999999999999997E-2</v>
      </c>
      <c r="AJ53" s="41"/>
      <c r="AK53" s="53" t="s">
        <v>39</v>
      </c>
      <c r="AL53" s="85">
        <v>3.6999999999999998E-2</v>
      </c>
      <c r="AM53" s="54">
        <v>5.7000000000000002E-2</v>
      </c>
      <c r="AN53" s="27">
        <v>9.0999999999999998E-2</v>
      </c>
      <c r="AO53" s="41"/>
      <c r="AP53" s="53" t="s">
        <v>39</v>
      </c>
      <c r="AQ53" s="85">
        <v>1.9E-2</v>
      </c>
      <c r="AR53" s="54">
        <v>6.5000000000000002E-2</v>
      </c>
      <c r="AS53" s="54">
        <v>2.5999999999999999E-2</v>
      </c>
      <c r="AT53" s="41"/>
      <c r="AU53" s="53" t="s">
        <v>39</v>
      </c>
      <c r="AV53" s="54">
        <v>0.03</v>
      </c>
      <c r="AW53" s="54">
        <v>6.0999999999999999E-2</v>
      </c>
      <c r="AX53" s="54">
        <v>2.8000000000000001E-2</v>
      </c>
    </row>
    <row r="54" spans="2:50" x14ac:dyDescent="0.3">
      <c r="B54" s="55" t="s">
        <v>44</v>
      </c>
      <c r="C54" s="56">
        <f>AVERAGE(C49:C53)</f>
        <v>4.3999999999999997E-2</v>
      </c>
      <c r="D54" s="56">
        <f>AVERAGE(D49:D53)</f>
        <v>6.4399999999999999E-2</v>
      </c>
      <c r="E54" s="56">
        <f>AVERAGE(E49:E53)</f>
        <v>2.8000000000000004E-2</v>
      </c>
      <c r="F54" s="57"/>
      <c r="G54" s="55" t="s">
        <v>44</v>
      </c>
      <c r="H54" s="56">
        <f>AVERAGE(H49:H53)</f>
        <v>3.7400000000000003E-2</v>
      </c>
      <c r="I54" s="56">
        <f>AVERAGE(I49:I53)</f>
        <v>4.58E-2</v>
      </c>
      <c r="J54" s="56">
        <f>AVERAGE(J49:J53)</f>
        <v>2.1600000000000001E-2</v>
      </c>
      <c r="K54" s="57"/>
      <c r="L54" s="55" t="s">
        <v>44</v>
      </c>
      <c r="M54" s="56">
        <f>AVERAGE(M49:M53)</f>
        <v>6.4799999999999996E-2</v>
      </c>
      <c r="N54" s="56">
        <f>AVERAGE(N49:N53)</f>
        <v>6.6399999999999987E-2</v>
      </c>
      <c r="O54" s="56">
        <f>AVERAGE(O49:O53)</f>
        <v>3.4999999999999996E-2</v>
      </c>
      <c r="P54" s="57"/>
      <c r="Q54" s="55" t="s">
        <v>44</v>
      </c>
      <c r="R54" s="56">
        <f>AVERAGE(R49:R53)</f>
        <v>2.8399999999999998E-2</v>
      </c>
      <c r="S54" s="56">
        <f>AVERAGE(S49:S53)</f>
        <v>2.4799999999999999E-2</v>
      </c>
      <c r="T54" s="56">
        <f>AVERAGE(T49:T53)</f>
        <v>6.7600000000000007E-2</v>
      </c>
      <c r="U54" s="57"/>
      <c r="V54" s="55" t="s">
        <v>44</v>
      </c>
      <c r="W54" s="56">
        <f>AVERAGE(W49:W53)</f>
        <v>2.2600000000000002E-2</v>
      </c>
      <c r="X54" s="56">
        <f>AVERAGE(X49:X53)</f>
        <v>5.4400000000000004E-2</v>
      </c>
      <c r="Y54" s="56">
        <f>AVERAGE(Y49:Y53)</f>
        <v>3.1399999999999997E-2</v>
      </c>
      <c r="Z54" s="57"/>
      <c r="AA54" s="55" t="s">
        <v>44</v>
      </c>
      <c r="AB54" s="56">
        <f>AVERAGE(AB49:AB53)</f>
        <v>7.4800000000000005E-2</v>
      </c>
      <c r="AC54" s="56">
        <f>AVERAGE(AC49:AC53)</f>
        <v>3.7600000000000001E-2</v>
      </c>
      <c r="AD54" s="56">
        <f>AVERAGE(AD49:AD53)</f>
        <v>5.0200000000000002E-2</v>
      </c>
      <c r="AE54" s="57"/>
      <c r="AF54" s="55" t="s">
        <v>44</v>
      </c>
      <c r="AG54" s="56">
        <f>AVERAGE(AG49:AG53)</f>
        <v>5.9400000000000008E-2</v>
      </c>
      <c r="AH54" s="56">
        <f>AVERAGE(AH49:AH53)</f>
        <v>5.3600000000000002E-2</v>
      </c>
      <c r="AI54" s="56">
        <f>AVERAGE(AI49:AI53)</f>
        <v>3.5199999999999995E-2</v>
      </c>
      <c r="AJ54" s="57"/>
      <c r="AK54" s="55" t="s">
        <v>44</v>
      </c>
      <c r="AL54" s="56">
        <f>AVERAGE(AL49:AL53)</f>
        <v>5.3999999999999992E-2</v>
      </c>
      <c r="AM54" s="56">
        <f>AVERAGE(AM49:AM53)</f>
        <v>4.9799999999999997E-2</v>
      </c>
      <c r="AN54" s="56">
        <f>AVERAGE(AN49:AN53)</f>
        <v>2.8200000000000003E-2</v>
      </c>
      <c r="AO54" s="57"/>
      <c r="AP54" s="55" t="s">
        <v>44</v>
      </c>
      <c r="AQ54" s="56">
        <f>AVERAGE(AQ49:AQ53)</f>
        <v>3.5499999999999997E-2</v>
      </c>
      <c r="AR54" s="56">
        <f>AVERAGE(AR49:AR53)</f>
        <v>2.9249999999999998E-2</v>
      </c>
      <c r="AS54" s="63">
        <f>AVERAGE(AS49:AS53)</f>
        <v>8.5000000000000006E-3</v>
      </c>
      <c r="AT54" s="57"/>
      <c r="AU54" s="55" t="s">
        <v>44</v>
      </c>
      <c r="AV54" s="56">
        <f>AVERAGE(AV49:AV53)</f>
        <v>4.4999999999999998E-2</v>
      </c>
      <c r="AW54" s="56">
        <f>AVERAGE(AW49:AW53)</f>
        <v>8.6599999999999996E-2</v>
      </c>
      <c r="AX54" s="56">
        <f>AVERAGE(AX49:AX53)</f>
        <v>2.8599999999999997E-2</v>
      </c>
    </row>
    <row r="59" spans="2:50" x14ac:dyDescent="0.3"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</row>
  </sheetData>
  <phoneticPr fontId="4" type="noConversion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C90D6-07F3-4899-94D0-0329E2C45109}">
  <dimension ref="B1:K60"/>
  <sheetViews>
    <sheetView zoomScaleNormal="100" workbookViewId="0">
      <selection activeCell="E56" sqref="E56"/>
    </sheetView>
  </sheetViews>
  <sheetFormatPr baseColWidth="10" defaultColWidth="11.44140625" defaultRowHeight="14.4" x14ac:dyDescent="0.3"/>
  <cols>
    <col min="3" max="3" width="12.88671875" customWidth="1"/>
  </cols>
  <sheetData>
    <row r="1" spans="2:11" x14ac:dyDescent="0.3">
      <c r="D1" s="5" t="s">
        <v>64</v>
      </c>
    </row>
    <row r="2" spans="2:11" x14ac:dyDescent="0.3">
      <c r="B2" s="5" t="s">
        <v>91</v>
      </c>
      <c r="D2">
        <v>924</v>
      </c>
      <c r="F2" s="10" t="s">
        <v>66</v>
      </c>
      <c r="G2" s="22">
        <f>D2/0.4225</f>
        <v>2186.9822485207101</v>
      </c>
      <c r="J2" t="s">
        <v>90</v>
      </c>
    </row>
    <row r="3" spans="2:11" x14ac:dyDescent="0.3">
      <c r="B3" s="1" t="s">
        <v>68</v>
      </c>
      <c r="C3" s="1" t="s">
        <v>69</v>
      </c>
      <c r="D3" s="1" t="s">
        <v>70</v>
      </c>
      <c r="F3" s="1" t="s">
        <v>71</v>
      </c>
      <c r="G3" s="1" t="s">
        <v>72</v>
      </c>
      <c r="H3" s="1" t="s">
        <v>73</v>
      </c>
      <c r="J3" s="2" t="s">
        <v>74</v>
      </c>
      <c r="K3" s="2">
        <v>613801</v>
      </c>
    </row>
    <row r="4" spans="2:11" x14ac:dyDescent="0.3">
      <c r="B4" s="2">
        <v>-19.2773</v>
      </c>
      <c r="C4" s="2">
        <v>-19.608799999999999</v>
      </c>
      <c r="D4" s="2">
        <v>-18.123799999999999</v>
      </c>
      <c r="F4" s="4">
        <v>6659450.3360000001</v>
      </c>
      <c r="G4" s="4">
        <v>613781.79200000002</v>
      </c>
      <c r="H4" s="4">
        <v>135.68346787900001</v>
      </c>
      <c r="J4" s="2" t="s">
        <v>75</v>
      </c>
      <c r="K4" s="2">
        <v>6659470</v>
      </c>
    </row>
    <row r="5" spans="2:11" x14ac:dyDescent="0.3">
      <c r="B5" s="7" t="s">
        <v>76</v>
      </c>
      <c r="C5" s="7" t="s">
        <v>77</v>
      </c>
      <c r="D5" s="7" t="s">
        <v>78</v>
      </c>
      <c r="F5" s="6" t="s">
        <v>5</v>
      </c>
      <c r="G5" s="6" t="s">
        <v>6</v>
      </c>
      <c r="H5" s="6" t="s">
        <v>7</v>
      </c>
      <c r="J5" s="2" t="s">
        <v>79</v>
      </c>
      <c r="K5" s="2">
        <v>153.86000000000001</v>
      </c>
    </row>
    <row r="6" spans="2:11" x14ac:dyDescent="0.3">
      <c r="B6" s="4">
        <f>B4+K3</f>
        <v>613781.72270000004</v>
      </c>
      <c r="C6" s="4">
        <f>C4+K4</f>
        <v>6659450.3912000004</v>
      </c>
      <c r="D6" s="4">
        <f>D4+K5</f>
        <v>135.73620000000003</v>
      </c>
      <c r="F6" s="8">
        <f>C6-F4</f>
        <v>5.5200000293552876E-2</v>
      </c>
      <c r="G6" s="20">
        <f>B6-G4</f>
        <v>-6.9299999973736703E-2</v>
      </c>
      <c r="H6" s="8">
        <f>D6-H4</f>
        <v>5.2732121000019561E-2</v>
      </c>
    </row>
    <row r="8" spans="2:11" x14ac:dyDescent="0.3">
      <c r="B8" s="5" t="s">
        <v>92</v>
      </c>
      <c r="D8">
        <v>1308</v>
      </c>
      <c r="F8" s="10" t="s">
        <v>66</v>
      </c>
      <c r="G8" s="11">
        <f>D8/0.25</f>
        <v>5232</v>
      </c>
    </row>
    <row r="9" spans="2:11" x14ac:dyDescent="0.3">
      <c r="B9" s="1" t="s">
        <v>68</v>
      </c>
      <c r="C9" s="1" t="s">
        <v>69</v>
      </c>
      <c r="D9" s="1" t="s">
        <v>70</v>
      </c>
      <c r="F9" s="1" t="s">
        <v>71</v>
      </c>
      <c r="G9" s="1" t="s">
        <v>72</v>
      </c>
      <c r="H9" s="1" t="s">
        <v>73</v>
      </c>
    </row>
    <row r="10" spans="2:11" x14ac:dyDescent="0.3">
      <c r="B10" s="2">
        <v>-22.716100000000001</v>
      </c>
      <c r="C10" s="2">
        <v>-20.832599999999999</v>
      </c>
      <c r="D10" s="2">
        <v>-18.046199999999999</v>
      </c>
      <c r="F10" s="4">
        <v>6659449.1550000003</v>
      </c>
      <c r="G10" s="4">
        <v>613778.31900000002</v>
      </c>
      <c r="H10" s="4">
        <v>135.80739705639999</v>
      </c>
    </row>
    <row r="11" spans="2:11" x14ac:dyDescent="0.3">
      <c r="B11" s="7" t="s">
        <v>76</v>
      </c>
      <c r="C11" s="7" t="s">
        <v>77</v>
      </c>
      <c r="D11" s="7" t="s">
        <v>78</v>
      </c>
      <c r="F11" s="6" t="s">
        <v>5</v>
      </c>
      <c r="G11" s="6" t="s">
        <v>6</v>
      </c>
      <c r="H11" s="6" t="s">
        <v>7</v>
      </c>
    </row>
    <row r="12" spans="2:11" x14ac:dyDescent="0.3">
      <c r="B12" s="4">
        <f>B10+K3</f>
        <v>613778.28390000004</v>
      </c>
      <c r="C12" s="4">
        <f>C10+K4</f>
        <v>6659449.1673999997</v>
      </c>
      <c r="D12" s="4">
        <f>D10+K5</f>
        <v>135.81380000000001</v>
      </c>
      <c r="F12" s="8">
        <f>C12-F10</f>
        <v>1.2399999424815178E-2</v>
      </c>
      <c r="G12" s="20">
        <f>B12-G10</f>
        <v>-3.5099999979138374E-2</v>
      </c>
      <c r="H12" s="8">
        <f>D12-H10</f>
        <v>6.4029436000225814E-3</v>
      </c>
    </row>
    <row r="14" spans="2:11" x14ac:dyDescent="0.3">
      <c r="B14" s="5" t="s">
        <v>93</v>
      </c>
    </row>
    <row r="15" spans="2:11" x14ac:dyDescent="0.3">
      <c r="B15" s="1" t="s">
        <v>68</v>
      </c>
      <c r="C15" s="1" t="s">
        <v>69</v>
      </c>
      <c r="D15" s="1" t="s">
        <v>70</v>
      </c>
      <c r="F15" s="1" t="s">
        <v>71</v>
      </c>
      <c r="G15" s="1" t="s">
        <v>72</v>
      </c>
      <c r="H15" s="1" t="s">
        <v>73</v>
      </c>
    </row>
    <row r="16" spans="2:11" x14ac:dyDescent="0.3">
      <c r="B16" s="2">
        <v>-20.138999999999999</v>
      </c>
      <c r="C16" s="2">
        <v>-21.235001</v>
      </c>
      <c r="D16" s="2">
        <v>-17.643000000000001</v>
      </c>
      <c r="F16" s="4">
        <v>6659448.6919999998</v>
      </c>
      <c r="G16" s="4">
        <v>613780.90700000001</v>
      </c>
      <c r="H16" s="4">
        <v>136.24861575099999</v>
      </c>
    </row>
    <row r="17" spans="2:8" x14ac:dyDescent="0.3">
      <c r="B17" s="7" t="s">
        <v>76</v>
      </c>
      <c r="C17" s="7" t="s">
        <v>77</v>
      </c>
      <c r="D17" s="7" t="s">
        <v>78</v>
      </c>
      <c r="F17" s="6" t="s">
        <v>5</v>
      </c>
      <c r="G17" s="6" t="s">
        <v>6</v>
      </c>
      <c r="H17" s="6" t="s">
        <v>7</v>
      </c>
    </row>
    <row r="18" spans="2:8" x14ac:dyDescent="0.3">
      <c r="B18" s="4">
        <f>B16+K3</f>
        <v>613780.86100000003</v>
      </c>
      <c r="C18" s="4">
        <f>C16+K4</f>
        <v>6659448.7649990004</v>
      </c>
      <c r="D18" s="4">
        <f>D16+K5</f>
        <v>136.21700000000001</v>
      </c>
      <c r="F18" s="8">
        <f>C18-F16</f>
        <v>7.2999000549316406E-2</v>
      </c>
      <c r="G18" s="8">
        <f>B18-G16</f>
        <v>-4.5999999972991645E-2</v>
      </c>
      <c r="H18" s="20">
        <f>D18-H16</f>
        <v>-3.1615750999975489E-2</v>
      </c>
    </row>
    <row r="20" spans="2:8" x14ac:dyDescent="0.3">
      <c r="B20" s="5" t="s">
        <v>83</v>
      </c>
      <c r="D20">
        <v>4935</v>
      </c>
      <c r="F20" s="10" t="s">
        <v>66</v>
      </c>
      <c r="G20" s="11">
        <f>D20/0.25</f>
        <v>19740</v>
      </c>
    </row>
    <row r="21" spans="2:8" x14ac:dyDescent="0.3">
      <c r="B21" s="1" t="s">
        <v>68</v>
      </c>
      <c r="C21" s="1" t="s">
        <v>69</v>
      </c>
      <c r="D21" s="1" t="s">
        <v>70</v>
      </c>
      <c r="F21" s="1" t="s">
        <v>71</v>
      </c>
      <c r="G21" s="1" t="s">
        <v>72</v>
      </c>
      <c r="H21" s="1" t="s">
        <v>73</v>
      </c>
    </row>
    <row r="22" spans="2:8" x14ac:dyDescent="0.3">
      <c r="B22" s="2">
        <v>-31.251899999999999</v>
      </c>
      <c r="C22" s="2">
        <v>-8.6489499999999992</v>
      </c>
      <c r="D22" s="2">
        <v>-18.0915</v>
      </c>
      <c r="F22" s="4">
        <v>6659461.3150000004</v>
      </c>
      <c r="G22" s="4">
        <v>613769.76800000004</v>
      </c>
      <c r="H22" s="4">
        <v>135.72573299999999</v>
      </c>
    </row>
    <row r="23" spans="2:8" x14ac:dyDescent="0.3">
      <c r="B23" s="7" t="s">
        <v>76</v>
      </c>
      <c r="C23" s="7" t="s">
        <v>77</v>
      </c>
      <c r="D23" s="7" t="s">
        <v>78</v>
      </c>
      <c r="F23" s="6" t="s">
        <v>5</v>
      </c>
      <c r="G23" s="6" t="s">
        <v>6</v>
      </c>
      <c r="H23" s="6" t="s">
        <v>7</v>
      </c>
    </row>
    <row r="24" spans="2:8" x14ac:dyDescent="0.3">
      <c r="B24" s="3">
        <f>B22+K3</f>
        <v>613769.74809999997</v>
      </c>
      <c r="C24" s="3">
        <f>C22+K4</f>
        <v>6659461.3510499997</v>
      </c>
      <c r="D24" s="4">
        <f>D22+K5</f>
        <v>135.76850000000002</v>
      </c>
      <c r="F24" s="8">
        <f>C24-F22</f>
        <v>3.6049999296665192E-2</v>
      </c>
      <c r="G24" s="8">
        <f>B24-G22</f>
        <v>-1.9900000072084367E-2</v>
      </c>
      <c r="H24" s="20">
        <f>D24-H22</f>
        <v>4.2767000000026201E-2</v>
      </c>
    </row>
    <row r="26" spans="2:8" x14ac:dyDescent="0.3">
      <c r="B26" s="5" t="s">
        <v>84</v>
      </c>
      <c r="D26">
        <v>3109</v>
      </c>
      <c r="F26" s="10" t="s">
        <v>66</v>
      </c>
      <c r="G26" s="22">
        <f>D26/0.36</f>
        <v>8636.1111111111113</v>
      </c>
    </row>
    <row r="27" spans="2:8" x14ac:dyDescent="0.3">
      <c r="B27" s="1" t="s">
        <v>68</v>
      </c>
      <c r="C27" s="1" t="s">
        <v>69</v>
      </c>
      <c r="D27" s="1" t="s">
        <v>70</v>
      </c>
      <c r="F27" s="1" t="s">
        <v>71</v>
      </c>
      <c r="G27" s="1" t="s">
        <v>72</v>
      </c>
      <c r="H27" s="1" t="s">
        <v>73</v>
      </c>
    </row>
    <row r="28" spans="2:8" x14ac:dyDescent="0.3">
      <c r="B28" s="2">
        <v>-30.5533</v>
      </c>
      <c r="C28" s="2">
        <v>-12.4627</v>
      </c>
      <c r="D28" s="2">
        <v>-18.069500000000001</v>
      </c>
      <c r="F28" s="4">
        <v>6659457.5020000003</v>
      </c>
      <c r="G28" s="4">
        <v>613770.495</v>
      </c>
      <c r="H28" s="4">
        <v>135.74415490000001</v>
      </c>
    </row>
    <row r="29" spans="2:8" x14ac:dyDescent="0.3">
      <c r="B29" s="7" t="s">
        <v>76</v>
      </c>
      <c r="C29" s="7" t="s">
        <v>77</v>
      </c>
      <c r="D29" s="7" t="s">
        <v>78</v>
      </c>
      <c r="F29" s="6" t="s">
        <v>5</v>
      </c>
      <c r="G29" s="6" t="s">
        <v>6</v>
      </c>
      <c r="H29" s="6" t="s">
        <v>7</v>
      </c>
    </row>
    <row r="30" spans="2:8" x14ac:dyDescent="0.3">
      <c r="B30" s="3">
        <f>B28+K3</f>
        <v>613770.44669999997</v>
      </c>
      <c r="C30" s="3">
        <f>C28+K4</f>
        <v>6659457.5373</v>
      </c>
      <c r="D30" s="4">
        <f>D28+K5</f>
        <v>135.79050000000001</v>
      </c>
      <c r="F30" s="8">
        <f>C30-F28</f>
        <v>3.5299999639391899E-2</v>
      </c>
      <c r="G30" s="20">
        <f>B30-G28</f>
        <v>-4.8300000024028122E-2</v>
      </c>
      <c r="H30" s="8">
        <f>D30-H28</f>
        <v>4.6345099999996364E-2</v>
      </c>
    </row>
    <row r="32" spans="2:8" x14ac:dyDescent="0.3">
      <c r="B32" s="5" t="s">
        <v>85</v>
      </c>
    </row>
    <row r="33" spans="2:8" x14ac:dyDescent="0.3">
      <c r="B33" s="1" t="s">
        <v>68</v>
      </c>
      <c r="C33" s="1" t="s">
        <v>69</v>
      </c>
      <c r="D33" s="1" t="s">
        <v>70</v>
      </c>
      <c r="F33" s="1" t="s">
        <v>71</v>
      </c>
      <c r="G33" s="1" t="s">
        <v>72</v>
      </c>
      <c r="H33" s="1" t="s">
        <v>73</v>
      </c>
    </row>
    <row r="34" spans="2:8" x14ac:dyDescent="0.3">
      <c r="B34" s="2">
        <v>-25.584900000000001</v>
      </c>
      <c r="C34" s="2">
        <v>-11.1348</v>
      </c>
      <c r="D34" s="2">
        <v>-18.206199999999999</v>
      </c>
      <c r="F34" s="4">
        <v>6659458.8389999997</v>
      </c>
      <c r="G34" s="4">
        <v>613775.41099999996</v>
      </c>
      <c r="H34" s="4">
        <v>135.61618100000001</v>
      </c>
    </row>
    <row r="35" spans="2:8" x14ac:dyDescent="0.3">
      <c r="B35" s="7" t="s">
        <v>76</v>
      </c>
      <c r="C35" s="7" t="s">
        <v>77</v>
      </c>
      <c r="D35" s="7" t="s">
        <v>78</v>
      </c>
      <c r="F35" s="6" t="s">
        <v>5</v>
      </c>
      <c r="G35" s="6" t="s">
        <v>6</v>
      </c>
      <c r="H35" s="6" t="s">
        <v>7</v>
      </c>
    </row>
    <row r="36" spans="2:8" x14ac:dyDescent="0.3">
      <c r="B36" s="3">
        <f>B34+K3</f>
        <v>613775.41509999998</v>
      </c>
      <c r="C36" s="3">
        <f>C34+K4</f>
        <v>6659458.8651999999</v>
      </c>
      <c r="D36" s="4">
        <f>D34+K5</f>
        <v>135.65380000000002</v>
      </c>
      <c r="F36" s="8">
        <f>C36-F34</f>
        <v>2.6200000196695328E-2</v>
      </c>
      <c r="G36" s="20">
        <f>B36-G34</f>
        <v>4.1000000201165676E-3</v>
      </c>
      <c r="H36" s="8">
        <f>D36-H34</f>
        <v>3.7619000000006508E-2</v>
      </c>
    </row>
    <row r="38" spans="2:8" x14ac:dyDescent="0.3">
      <c r="B38" s="5" t="s">
        <v>86</v>
      </c>
      <c r="F38" s="10"/>
      <c r="G38" s="11"/>
    </row>
    <row r="39" spans="2:8" x14ac:dyDescent="0.3">
      <c r="B39" s="1" t="s">
        <v>68</v>
      </c>
      <c r="C39" s="1" t="s">
        <v>69</v>
      </c>
      <c r="D39" s="1" t="s">
        <v>70</v>
      </c>
      <c r="F39" s="1" t="s">
        <v>71</v>
      </c>
      <c r="G39" s="1" t="s">
        <v>72</v>
      </c>
      <c r="H39" s="1" t="s">
        <v>73</v>
      </c>
    </row>
    <row r="40" spans="2:8" x14ac:dyDescent="0.3">
      <c r="B40" s="2">
        <v>-26.191998999999999</v>
      </c>
      <c r="C40" s="2">
        <v>-14.848000000000001</v>
      </c>
      <c r="D40" s="2">
        <v>-17.702998999999998</v>
      </c>
      <c r="F40" s="4">
        <v>6659455.1140000001</v>
      </c>
      <c r="G40" s="4">
        <v>613774.826</v>
      </c>
      <c r="H40" s="4">
        <v>136.1401959527</v>
      </c>
    </row>
    <row r="41" spans="2:8" x14ac:dyDescent="0.3">
      <c r="B41" s="7" t="s">
        <v>76</v>
      </c>
      <c r="C41" s="7" t="s">
        <v>77</v>
      </c>
      <c r="D41" s="7" t="s">
        <v>78</v>
      </c>
      <c r="F41" s="6" t="s">
        <v>5</v>
      </c>
      <c r="G41" s="6" t="s">
        <v>6</v>
      </c>
      <c r="H41" s="6" t="s">
        <v>7</v>
      </c>
    </row>
    <row r="42" spans="2:8" x14ac:dyDescent="0.3">
      <c r="B42" s="3">
        <f>B40+K3</f>
        <v>613774.80800099997</v>
      </c>
      <c r="C42" s="3">
        <f>C40+K4</f>
        <v>6659455.1519999998</v>
      </c>
      <c r="D42" s="4">
        <f>D40+K5</f>
        <v>136.15700100000001</v>
      </c>
      <c r="F42" s="20">
        <f>C42-F40</f>
        <v>3.7999999709427357E-2</v>
      </c>
      <c r="G42" s="20">
        <f>B42-G40</f>
        <v>-1.7999000032432377E-2</v>
      </c>
      <c r="H42" s="20">
        <f>D42-H40</f>
        <v>1.6805047300010756E-2</v>
      </c>
    </row>
    <row r="44" spans="2:8" x14ac:dyDescent="0.3">
      <c r="B44" s="5" t="s">
        <v>87</v>
      </c>
      <c r="D44">
        <v>609</v>
      </c>
      <c r="F44" s="10" t="s">
        <v>66</v>
      </c>
      <c r="G44" s="22">
        <f>D44/0.2826</f>
        <v>2154.9893842887473</v>
      </c>
    </row>
    <row r="45" spans="2:8" x14ac:dyDescent="0.3">
      <c r="B45" s="1" t="s">
        <v>68</v>
      </c>
      <c r="C45" s="1" t="s">
        <v>69</v>
      </c>
      <c r="D45" s="1" t="s">
        <v>70</v>
      </c>
      <c r="F45" s="1" t="s">
        <v>71</v>
      </c>
      <c r="G45" s="1" t="s">
        <v>72</v>
      </c>
      <c r="H45" s="1" t="s">
        <v>73</v>
      </c>
    </row>
    <row r="46" spans="2:8" x14ac:dyDescent="0.3">
      <c r="B46" s="2">
        <v>-21.698899999999998</v>
      </c>
      <c r="C46" s="2">
        <v>-14.5549</v>
      </c>
      <c r="D46" s="2">
        <v>-18.020299999999999</v>
      </c>
      <c r="F46" s="4">
        <v>6659455.4210000001</v>
      </c>
      <c r="G46" s="4">
        <v>613779.32400000002</v>
      </c>
      <c r="H46" s="4">
        <v>135.8193484</v>
      </c>
    </row>
    <row r="47" spans="2:8" x14ac:dyDescent="0.3">
      <c r="B47" s="7" t="s">
        <v>76</v>
      </c>
      <c r="C47" s="7" t="s">
        <v>77</v>
      </c>
      <c r="D47" s="7" t="s">
        <v>78</v>
      </c>
      <c r="F47" s="6" t="s">
        <v>5</v>
      </c>
      <c r="G47" s="6" t="s">
        <v>6</v>
      </c>
      <c r="H47" s="6" t="s">
        <v>7</v>
      </c>
    </row>
    <row r="48" spans="2:8" x14ac:dyDescent="0.3">
      <c r="B48" s="3">
        <f>B46+K3</f>
        <v>613779.30110000004</v>
      </c>
      <c r="C48" s="3">
        <f>C46+K4</f>
        <v>6659455.4451000001</v>
      </c>
      <c r="D48" s="4">
        <f>D46+K5</f>
        <v>135.83970000000002</v>
      </c>
      <c r="F48" s="8">
        <f>C48-F46</f>
        <v>2.4100000038743019E-2</v>
      </c>
      <c r="G48" s="8">
        <f>B48-G46</f>
        <v>-2.2899999981746078E-2</v>
      </c>
      <c r="H48" s="8">
        <f>D48-H46</f>
        <v>2.0351600000026338E-2</v>
      </c>
    </row>
    <row r="50" spans="2:8" x14ac:dyDescent="0.3">
      <c r="B50" s="5" t="s">
        <v>88</v>
      </c>
      <c r="D50">
        <v>1457</v>
      </c>
      <c r="F50" s="10" t="s">
        <v>66</v>
      </c>
      <c r="G50" s="22">
        <f>D50/0.4225</f>
        <v>3448.5207100591715</v>
      </c>
    </row>
    <row r="51" spans="2:8" x14ac:dyDescent="0.3">
      <c r="B51" s="1" t="s">
        <v>68</v>
      </c>
      <c r="C51" s="1" t="s">
        <v>69</v>
      </c>
      <c r="D51" s="1" t="s">
        <v>70</v>
      </c>
      <c r="F51" s="1" t="s">
        <v>71</v>
      </c>
      <c r="G51" s="1" t="s">
        <v>72</v>
      </c>
      <c r="H51" s="1" t="s">
        <v>73</v>
      </c>
    </row>
    <row r="52" spans="2:8" x14ac:dyDescent="0.3">
      <c r="B52" s="2">
        <v>-21.325299999999999</v>
      </c>
      <c r="C52" s="2">
        <v>-17.983799999999999</v>
      </c>
      <c r="D52" s="2">
        <v>-18.064299999999999</v>
      </c>
      <c r="F52" s="4">
        <v>6659452.0039999997</v>
      </c>
      <c r="G52" s="4">
        <v>613779.68999999994</v>
      </c>
      <c r="H52" s="4">
        <v>135.7329762224</v>
      </c>
    </row>
    <row r="53" spans="2:8" x14ac:dyDescent="0.3">
      <c r="B53" s="7" t="s">
        <v>76</v>
      </c>
      <c r="C53" s="7" t="s">
        <v>77</v>
      </c>
      <c r="D53" s="7" t="s">
        <v>78</v>
      </c>
      <c r="F53" s="6" t="s">
        <v>5</v>
      </c>
      <c r="G53" s="6" t="s">
        <v>6</v>
      </c>
      <c r="H53" s="6" t="s">
        <v>7</v>
      </c>
    </row>
    <row r="54" spans="2:8" x14ac:dyDescent="0.3">
      <c r="B54" s="3">
        <f>B52+K3</f>
        <v>613779.67469999997</v>
      </c>
      <c r="C54" s="3">
        <f>C52+K4</f>
        <v>6659452.0162000004</v>
      </c>
      <c r="D54" s="4">
        <f>D52+K5</f>
        <v>135.79570000000001</v>
      </c>
      <c r="F54" s="8">
        <f>C54-F52</f>
        <v>1.2200000695884228E-2</v>
      </c>
      <c r="G54" s="8">
        <f>B54-G52</f>
        <v>-1.5299999970011413E-2</v>
      </c>
      <c r="H54" s="9">
        <f>D54-H52</f>
        <v>6.2723777600012909E-2</v>
      </c>
    </row>
    <row r="56" spans="2:8" x14ac:dyDescent="0.3">
      <c r="B56" s="5" t="s">
        <v>89</v>
      </c>
      <c r="D56">
        <v>325</v>
      </c>
      <c r="F56" s="10" t="s">
        <v>66</v>
      </c>
      <c r="G56" s="22">
        <f>D56/0.1256</f>
        <v>2587.5796178343953</v>
      </c>
    </row>
    <row r="57" spans="2:8" x14ac:dyDescent="0.3">
      <c r="B57" s="1" t="s">
        <v>68</v>
      </c>
      <c r="C57" s="1" t="s">
        <v>69</v>
      </c>
      <c r="D57" s="1" t="s">
        <v>70</v>
      </c>
      <c r="F57" s="1" t="s">
        <v>71</v>
      </c>
      <c r="G57" s="1" t="s">
        <v>72</v>
      </c>
      <c r="H57" s="1" t="s">
        <v>73</v>
      </c>
    </row>
    <row r="58" spans="2:8" x14ac:dyDescent="0.3">
      <c r="B58" s="2">
        <v>-17.947600000000001</v>
      </c>
      <c r="C58" s="2">
        <v>-17.558900000000001</v>
      </c>
      <c r="D58" s="2">
        <v>-17.879300000000001</v>
      </c>
      <c r="F58" s="4">
        <v>6659452.3870000001</v>
      </c>
      <c r="G58" s="4">
        <v>613783.076</v>
      </c>
      <c r="H58" s="4">
        <v>135.9297459</v>
      </c>
    </row>
    <row r="59" spans="2:8" x14ac:dyDescent="0.3">
      <c r="B59" s="7" t="s">
        <v>76</v>
      </c>
      <c r="C59" s="7" t="s">
        <v>77</v>
      </c>
      <c r="D59" s="7" t="s">
        <v>78</v>
      </c>
      <c r="F59" s="6" t="s">
        <v>5</v>
      </c>
      <c r="G59" s="6" t="s">
        <v>6</v>
      </c>
      <c r="H59" s="6" t="s">
        <v>7</v>
      </c>
    </row>
    <row r="60" spans="2:8" x14ac:dyDescent="0.3">
      <c r="B60" s="3">
        <f>B58+K3</f>
        <v>613783.05240000004</v>
      </c>
      <c r="C60" s="3">
        <f>C58+K4</f>
        <v>6659452.4411000004</v>
      </c>
      <c r="D60" s="4">
        <f>D58+K5</f>
        <v>135.98070000000001</v>
      </c>
      <c r="F60" s="8">
        <f>C60-F58</f>
        <v>5.410000029951334E-2</v>
      </c>
      <c r="G60" s="8">
        <f>B60-G58</f>
        <v>-2.3599999956786633E-2</v>
      </c>
      <c r="H60" s="9">
        <f>D60-H58</f>
        <v>5.0954100000012659E-2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458FA-F1A4-4221-85FB-0591AE50E0D5}">
  <dimension ref="B1:K84"/>
  <sheetViews>
    <sheetView topLeftCell="A60" zoomScaleNormal="100" workbookViewId="0">
      <selection activeCell="J87" sqref="J87"/>
    </sheetView>
  </sheetViews>
  <sheetFormatPr baseColWidth="10" defaultColWidth="11.44140625" defaultRowHeight="14.4" x14ac:dyDescent="0.3"/>
  <cols>
    <col min="3" max="3" width="12.6640625" customWidth="1"/>
  </cols>
  <sheetData>
    <row r="1" spans="2:11" x14ac:dyDescent="0.3">
      <c r="D1" s="5" t="s">
        <v>64</v>
      </c>
    </row>
    <row r="2" spans="2:11" x14ac:dyDescent="0.3">
      <c r="B2" s="5" t="s">
        <v>65</v>
      </c>
      <c r="D2">
        <v>46</v>
      </c>
      <c r="F2" s="10" t="s">
        <v>66</v>
      </c>
      <c r="G2" s="22">
        <f>D2/0.25</f>
        <v>184</v>
      </c>
      <c r="J2" t="s">
        <v>90</v>
      </c>
    </row>
    <row r="3" spans="2:11" x14ac:dyDescent="0.3">
      <c r="B3" s="1" t="s">
        <v>68</v>
      </c>
      <c r="C3" s="1" t="s">
        <v>69</v>
      </c>
      <c r="D3" s="1" t="s">
        <v>70</v>
      </c>
      <c r="F3" s="1" t="s">
        <v>71</v>
      </c>
      <c r="G3" s="1" t="s">
        <v>72</v>
      </c>
      <c r="H3" s="1" t="s">
        <v>73</v>
      </c>
      <c r="J3" s="2" t="s">
        <v>74</v>
      </c>
      <c r="K3" s="2">
        <v>613801</v>
      </c>
    </row>
    <row r="4" spans="2:11" x14ac:dyDescent="0.3">
      <c r="B4" s="2">
        <v>103.569</v>
      </c>
      <c r="C4" s="2">
        <v>98.038399999999996</v>
      </c>
      <c r="D4" s="2">
        <v>-20.450600000000001</v>
      </c>
      <c r="F4" s="4">
        <v>6659568.0580000002</v>
      </c>
      <c r="G4" s="4">
        <v>613904.45900000003</v>
      </c>
      <c r="H4" s="4">
        <v>133.3459</v>
      </c>
      <c r="J4" s="2" t="s">
        <v>75</v>
      </c>
      <c r="K4" s="2">
        <v>6659470</v>
      </c>
    </row>
    <row r="5" spans="2:11" x14ac:dyDescent="0.3">
      <c r="B5" s="7" t="s">
        <v>76</v>
      </c>
      <c r="C5" s="7" t="s">
        <v>77</v>
      </c>
      <c r="D5" s="7" t="s">
        <v>78</v>
      </c>
      <c r="F5" s="6" t="s">
        <v>5</v>
      </c>
      <c r="G5" s="6" t="s">
        <v>6</v>
      </c>
      <c r="H5" s="6" t="s">
        <v>7</v>
      </c>
      <c r="J5" s="2" t="s">
        <v>79</v>
      </c>
      <c r="K5" s="2">
        <v>153.86000000000001</v>
      </c>
    </row>
    <row r="6" spans="2:11" x14ac:dyDescent="0.3">
      <c r="B6" s="4">
        <f>B4+K3</f>
        <v>613904.56900000002</v>
      </c>
      <c r="C6" s="4">
        <f>C4+K4</f>
        <v>6659568.0384</v>
      </c>
      <c r="D6" s="4">
        <f>D4+K5</f>
        <v>133.40940000000001</v>
      </c>
      <c r="F6" s="8">
        <f>C6-F4</f>
        <v>-1.9600000232458115E-2</v>
      </c>
      <c r="G6" s="9">
        <f>B6-G4</f>
        <v>0.10999999998603016</v>
      </c>
      <c r="H6" s="9">
        <f>D6-H4</f>
        <v>6.3500000000004775E-2</v>
      </c>
    </row>
    <row r="8" spans="2:11" x14ac:dyDescent="0.3">
      <c r="B8" s="5" t="s">
        <v>80</v>
      </c>
      <c r="D8">
        <v>65</v>
      </c>
      <c r="F8" s="10" t="s">
        <v>66</v>
      </c>
      <c r="G8" s="22">
        <f>D8/0.4225</f>
        <v>153.84615384615384</v>
      </c>
    </row>
    <row r="9" spans="2:11" x14ac:dyDescent="0.3">
      <c r="B9" s="1" t="s">
        <v>68</v>
      </c>
      <c r="C9" s="1" t="s">
        <v>69</v>
      </c>
      <c r="D9" s="1" t="s">
        <v>70</v>
      </c>
      <c r="F9" s="1" t="s">
        <v>71</v>
      </c>
      <c r="G9" s="1" t="s">
        <v>72</v>
      </c>
      <c r="H9" s="1" t="s">
        <v>73</v>
      </c>
    </row>
    <row r="10" spans="2:11" x14ac:dyDescent="0.3">
      <c r="B10" s="2">
        <v>103.73099999999999</v>
      </c>
      <c r="C10" s="2">
        <v>96.098200000000006</v>
      </c>
      <c r="D10" s="2">
        <v>-20.3703</v>
      </c>
      <c r="F10" s="4">
        <v>6659566.1140000001</v>
      </c>
      <c r="G10" s="4">
        <v>613904.60400000005</v>
      </c>
      <c r="H10" s="4">
        <v>133.43850470000001</v>
      </c>
    </row>
    <row r="11" spans="2:11" x14ac:dyDescent="0.3">
      <c r="B11" s="7" t="s">
        <v>76</v>
      </c>
      <c r="C11" s="7" t="s">
        <v>77</v>
      </c>
      <c r="D11" s="7" t="s">
        <v>78</v>
      </c>
      <c r="F11" s="6" t="s">
        <v>5</v>
      </c>
      <c r="G11" s="6" t="s">
        <v>6</v>
      </c>
      <c r="H11" s="6" t="s">
        <v>7</v>
      </c>
    </row>
    <row r="12" spans="2:11" x14ac:dyDescent="0.3">
      <c r="B12" s="4">
        <f>B10+K3</f>
        <v>613904.73100000003</v>
      </c>
      <c r="C12" s="4">
        <f>C10+K4</f>
        <v>6659566.0981999999</v>
      </c>
      <c r="D12" s="4">
        <f>D10+K5</f>
        <v>133.48970000000003</v>
      </c>
      <c r="F12" s="8">
        <f>C12-F10</f>
        <v>-1.5800000168383121E-2</v>
      </c>
      <c r="G12" s="9">
        <f>B12-G10</f>
        <v>0.12699999997857958</v>
      </c>
      <c r="H12" s="9">
        <f>D12-H10</f>
        <v>5.1195300000017596E-2</v>
      </c>
    </row>
    <row r="14" spans="2:11" x14ac:dyDescent="0.3">
      <c r="B14" s="5" t="s">
        <v>81</v>
      </c>
      <c r="D14">
        <v>58</v>
      </c>
      <c r="F14" s="10" t="s">
        <v>66</v>
      </c>
      <c r="G14" s="11">
        <f>D14/0.25</f>
        <v>232</v>
      </c>
    </row>
    <row r="15" spans="2:11" x14ac:dyDescent="0.3">
      <c r="B15" s="1" t="s">
        <v>68</v>
      </c>
      <c r="C15" s="1" t="s">
        <v>69</v>
      </c>
      <c r="D15" s="1" t="s">
        <v>70</v>
      </c>
      <c r="F15" s="1" t="s">
        <v>71</v>
      </c>
      <c r="G15" s="1" t="s">
        <v>72</v>
      </c>
      <c r="H15" s="1" t="s">
        <v>73</v>
      </c>
    </row>
    <row r="16" spans="2:11" x14ac:dyDescent="0.3">
      <c r="B16" s="2">
        <v>93.303399999999996</v>
      </c>
      <c r="C16" s="2">
        <v>91.226399999999998</v>
      </c>
      <c r="D16" s="2">
        <v>-19.4543</v>
      </c>
      <c r="F16" s="4">
        <v>6659561.2709999997</v>
      </c>
      <c r="G16" s="4">
        <v>613894.20299999998</v>
      </c>
      <c r="H16" s="4">
        <v>134.37989999999999</v>
      </c>
    </row>
    <row r="17" spans="2:8" x14ac:dyDescent="0.3">
      <c r="B17" s="7" t="s">
        <v>76</v>
      </c>
      <c r="C17" s="7" t="s">
        <v>77</v>
      </c>
      <c r="D17" s="7" t="s">
        <v>78</v>
      </c>
      <c r="F17" s="6" t="s">
        <v>5</v>
      </c>
      <c r="G17" s="6" t="s">
        <v>6</v>
      </c>
      <c r="H17" s="6" t="s">
        <v>7</v>
      </c>
    </row>
    <row r="18" spans="2:8" x14ac:dyDescent="0.3">
      <c r="B18" s="4">
        <f>B16+K3</f>
        <v>613894.30339999998</v>
      </c>
      <c r="C18" s="4">
        <f>C16+K4</f>
        <v>6659561.2264</v>
      </c>
      <c r="D18" s="4">
        <f>D16+K5</f>
        <v>134.40570000000002</v>
      </c>
      <c r="F18" s="8">
        <f>C18-F16</f>
        <v>-4.459999967366457E-2</v>
      </c>
      <c r="G18" s="9">
        <f>B18-G16</f>
        <v>0.10039999999571592</v>
      </c>
      <c r="H18" s="8">
        <f>D18-H16</f>
        <v>2.5800000000032242E-2</v>
      </c>
    </row>
    <row r="20" spans="2:8" x14ac:dyDescent="0.3">
      <c r="B20" s="5" t="s">
        <v>82</v>
      </c>
    </row>
    <row r="21" spans="2:8" x14ac:dyDescent="0.3">
      <c r="B21" s="1" t="s">
        <v>68</v>
      </c>
      <c r="C21" s="1" t="s">
        <v>69</v>
      </c>
      <c r="D21" s="1" t="s">
        <v>70</v>
      </c>
      <c r="F21" s="1" t="s">
        <v>71</v>
      </c>
      <c r="G21" s="1" t="s">
        <v>72</v>
      </c>
      <c r="H21" s="1" t="s">
        <v>73</v>
      </c>
    </row>
    <row r="22" spans="2:8" x14ac:dyDescent="0.3">
      <c r="B22" s="2">
        <v>92.778998999999999</v>
      </c>
      <c r="C22" s="2">
        <v>96.400002000000001</v>
      </c>
      <c r="D22" s="2">
        <v>-20.009001000000001</v>
      </c>
      <c r="F22" s="4">
        <v>6659566.4400000004</v>
      </c>
      <c r="G22" s="4">
        <v>613893.68799999997</v>
      </c>
      <c r="H22" s="4">
        <v>134.00423699999999</v>
      </c>
    </row>
    <row r="23" spans="2:8" x14ac:dyDescent="0.3">
      <c r="B23" s="7" t="s">
        <v>76</v>
      </c>
      <c r="C23" s="7" t="s">
        <v>77</v>
      </c>
      <c r="D23" s="7" t="s">
        <v>78</v>
      </c>
      <c r="F23" s="6" t="s">
        <v>5</v>
      </c>
      <c r="G23" s="6" t="s">
        <v>6</v>
      </c>
      <c r="H23" s="6" t="s">
        <v>7</v>
      </c>
    </row>
    <row r="24" spans="2:8" x14ac:dyDescent="0.3">
      <c r="B24" s="4">
        <f>B22+K3</f>
        <v>613893.77899899997</v>
      </c>
      <c r="C24" s="4">
        <f>C22+K4</f>
        <v>6659566.4000019999</v>
      </c>
      <c r="D24" s="4">
        <f>D22+K5</f>
        <v>133.850999</v>
      </c>
      <c r="F24" s="8">
        <f>C24-F22</f>
        <v>-3.9998000487685204E-2</v>
      </c>
      <c r="G24" s="8">
        <f>B24-G22</f>
        <v>9.0999000007286668E-2</v>
      </c>
      <c r="H24" s="9">
        <f>D24-H22</f>
        <v>-0.15323799999998755</v>
      </c>
    </row>
    <row r="26" spans="2:8" x14ac:dyDescent="0.3">
      <c r="B26" s="5" t="s">
        <v>83</v>
      </c>
      <c r="D26">
        <v>70</v>
      </c>
      <c r="F26" s="10" t="s">
        <v>66</v>
      </c>
      <c r="G26" s="11">
        <f>D26/0.25</f>
        <v>280</v>
      </c>
    </row>
    <row r="27" spans="2:8" x14ac:dyDescent="0.3">
      <c r="B27" s="1" t="s">
        <v>68</v>
      </c>
      <c r="C27" s="1" t="s">
        <v>69</v>
      </c>
      <c r="D27" s="1" t="s">
        <v>70</v>
      </c>
      <c r="F27" s="1" t="s">
        <v>71</v>
      </c>
      <c r="G27" s="1" t="s">
        <v>72</v>
      </c>
      <c r="H27" s="1" t="s">
        <v>73</v>
      </c>
    </row>
    <row r="28" spans="2:8" x14ac:dyDescent="0.3">
      <c r="B28" s="2">
        <v>-31.340800000000002</v>
      </c>
      <c r="C28" s="2">
        <v>-8.7549399999999995</v>
      </c>
      <c r="D28" s="2">
        <v>-18.055599999999998</v>
      </c>
      <c r="F28" s="4">
        <v>6659461.3150000004</v>
      </c>
      <c r="G28" s="4">
        <v>613769.76800000004</v>
      </c>
      <c r="H28" s="4">
        <v>135.72573299999999</v>
      </c>
    </row>
    <row r="29" spans="2:8" x14ac:dyDescent="0.3">
      <c r="B29" s="7" t="s">
        <v>76</v>
      </c>
      <c r="C29" s="7" t="s">
        <v>77</v>
      </c>
      <c r="D29" s="7" t="s">
        <v>78</v>
      </c>
      <c r="F29" s="6" t="s">
        <v>5</v>
      </c>
      <c r="G29" s="6" t="s">
        <v>6</v>
      </c>
      <c r="H29" s="6" t="s">
        <v>7</v>
      </c>
    </row>
    <row r="30" spans="2:8" x14ac:dyDescent="0.3">
      <c r="B30" s="3">
        <f>B28+K3</f>
        <v>613769.65919999999</v>
      </c>
      <c r="C30" s="3">
        <f>C28+K4</f>
        <v>6659461.2450599996</v>
      </c>
      <c r="D30" s="4">
        <f>D28+K5</f>
        <v>135.80440000000002</v>
      </c>
      <c r="F30" s="8">
        <f>C30-F28</f>
        <v>-6.9940000772476196E-2</v>
      </c>
      <c r="G30" s="9">
        <f>B30-G28</f>
        <v>-0.10880000004544854</v>
      </c>
      <c r="H30" s="9">
        <f>D30-H28</f>
        <v>7.8667000000024245E-2</v>
      </c>
    </row>
    <row r="32" spans="2:8" x14ac:dyDescent="0.3">
      <c r="B32" s="5" t="s">
        <v>84</v>
      </c>
      <c r="D32">
        <v>173</v>
      </c>
      <c r="F32" s="10" t="s">
        <v>66</v>
      </c>
      <c r="G32" s="22">
        <f>D32/0.36</f>
        <v>480.5555555555556</v>
      </c>
    </row>
    <row r="33" spans="2:8" x14ac:dyDescent="0.3">
      <c r="B33" s="1" t="s">
        <v>68</v>
      </c>
      <c r="C33" s="1" t="s">
        <v>69</v>
      </c>
      <c r="D33" s="1" t="s">
        <v>70</v>
      </c>
      <c r="F33" s="1" t="s">
        <v>71</v>
      </c>
      <c r="G33" s="1" t="s">
        <v>72</v>
      </c>
      <c r="H33" s="1" t="s">
        <v>73</v>
      </c>
    </row>
    <row r="34" spans="2:8" x14ac:dyDescent="0.3">
      <c r="B34" s="2">
        <v>-30.611799999999999</v>
      </c>
      <c r="C34" s="2">
        <v>-12.626200000000001</v>
      </c>
      <c r="D34" s="2">
        <v>-18.045300000000001</v>
      </c>
      <c r="F34" s="4">
        <v>6659457.5020000003</v>
      </c>
      <c r="G34" s="4">
        <v>613770.495</v>
      </c>
      <c r="H34" s="4">
        <v>135.74415490000001</v>
      </c>
    </row>
    <row r="35" spans="2:8" x14ac:dyDescent="0.3">
      <c r="B35" s="7" t="s">
        <v>76</v>
      </c>
      <c r="C35" s="7" t="s">
        <v>77</v>
      </c>
      <c r="D35" s="7" t="s">
        <v>78</v>
      </c>
      <c r="F35" s="6" t="s">
        <v>5</v>
      </c>
      <c r="G35" s="6" t="s">
        <v>6</v>
      </c>
      <c r="H35" s="6" t="s">
        <v>7</v>
      </c>
    </row>
    <row r="36" spans="2:8" x14ac:dyDescent="0.3">
      <c r="B36" s="3">
        <f>B34+K3</f>
        <v>613770.38820000004</v>
      </c>
      <c r="C36" s="3">
        <f>C34+K4</f>
        <v>6659457.3738000002</v>
      </c>
      <c r="D36" s="4">
        <f>D34+K5</f>
        <v>135.81470000000002</v>
      </c>
      <c r="F36" s="9">
        <f>C36-F34</f>
        <v>-0.12820000015199184</v>
      </c>
      <c r="G36" s="9">
        <f>B36-G34</f>
        <v>-0.10679999995045364</v>
      </c>
      <c r="H36" s="9">
        <f>D36-H34</f>
        <v>7.0545100000003913E-2</v>
      </c>
    </row>
    <row r="38" spans="2:8" x14ac:dyDescent="0.3">
      <c r="B38" s="5" t="s">
        <v>85</v>
      </c>
    </row>
    <row r="39" spans="2:8" x14ac:dyDescent="0.3">
      <c r="B39" s="1" t="s">
        <v>68</v>
      </c>
      <c r="C39" s="1" t="s">
        <v>69</v>
      </c>
      <c r="D39" s="1" t="s">
        <v>70</v>
      </c>
      <c r="F39" s="1" t="s">
        <v>71</v>
      </c>
      <c r="G39" s="1" t="s">
        <v>72</v>
      </c>
      <c r="H39" s="1" t="s">
        <v>73</v>
      </c>
    </row>
    <row r="40" spans="2:8" x14ac:dyDescent="0.3">
      <c r="B40" s="2">
        <v>-25.674600000000002</v>
      </c>
      <c r="C40" s="2">
        <v>-11.2188</v>
      </c>
      <c r="D40" s="2">
        <v>-18.1999</v>
      </c>
      <c r="F40" s="4">
        <v>6659458.8389999997</v>
      </c>
      <c r="G40" s="4">
        <v>613775.41099999996</v>
      </c>
      <c r="H40" s="4">
        <v>135.61618100000001</v>
      </c>
    </row>
    <row r="41" spans="2:8" x14ac:dyDescent="0.3">
      <c r="B41" s="7" t="s">
        <v>76</v>
      </c>
      <c r="C41" s="7" t="s">
        <v>77</v>
      </c>
      <c r="D41" s="7" t="s">
        <v>78</v>
      </c>
      <c r="F41" s="6" t="s">
        <v>5</v>
      </c>
      <c r="G41" s="6" t="s">
        <v>6</v>
      </c>
      <c r="H41" s="6" t="s">
        <v>7</v>
      </c>
    </row>
    <row r="42" spans="2:8" x14ac:dyDescent="0.3">
      <c r="B42" s="3">
        <f>B40+K3</f>
        <v>613775.32539999997</v>
      </c>
      <c r="C42" s="3">
        <f>C40+K4</f>
        <v>6659458.7812000001</v>
      </c>
      <c r="D42" s="4">
        <f>D40+K5</f>
        <v>135.6601</v>
      </c>
      <c r="F42" s="8">
        <f>C42-F40</f>
        <v>-5.7799999602138996E-2</v>
      </c>
      <c r="G42" s="20">
        <f>B42-G40</f>
        <v>-8.5599999991245568E-2</v>
      </c>
      <c r="H42" s="8">
        <f>D42-H40</f>
        <v>4.3918999999988273E-2</v>
      </c>
    </row>
    <row r="44" spans="2:8" x14ac:dyDescent="0.3">
      <c r="B44" s="5" t="s">
        <v>86</v>
      </c>
      <c r="F44" s="10"/>
      <c r="G44" s="11"/>
    </row>
    <row r="45" spans="2:8" x14ac:dyDescent="0.3">
      <c r="B45" s="1" t="s">
        <v>68</v>
      </c>
      <c r="C45" s="1" t="s">
        <v>69</v>
      </c>
      <c r="D45" s="1" t="s">
        <v>70</v>
      </c>
      <c r="F45" s="1" t="s">
        <v>71</v>
      </c>
      <c r="G45" s="1" t="s">
        <v>72</v>
      </c>
      <c r="H45" s="1" t="s">
        <v>73</v>
      </c>
    </row>
    <row r="46" spans="2:8" x14ac:dyDescent="0.3">
      <c r="B46" s="2">
        <v>-26.337999</v>
      </c>
      <c r="C46" s="2">
        <v>-14.951000000000001</v>
      </c>
      <c r="D46" s="2">
        <v>-17.813998999999999</v>
      </c>
      <c r="F46" s="4">
        <v>6659455.1140000001</v>
      </c>
      <c r="G46" s="4">
        <v>613774.826</v>
      </c>
      <c r="H46" s="4">
        <v>136.1401959527</v>
      </c>
    </row>
    <row r="47" spans="2:8" x14ac:dyDescent="0.3">
      <c r="B47" s="7" t="s">
        <v>76</v>
      </c>
      <c r="C47" s="7" t="s">
        <v>77</v>
      </c>
      <c r="D47" s="7" t="s">
        <v>78</v>
      </c>
      <c r="F47" s="6" t="s">
        <v>5</v>
      </c>
      <c r="G47" s="6" t="s">
        <v>6</v>
      </c>
      <c r="H47" s="6" t="s">
        <v>7</v>
      </c>
    </row>
    <row r="48" spans="2:8" x14ac:dyDescent="0.3">
      <c r="B48" s="3">
        <f>B46+K3</f>
        <v>613774.66200100002</v>
      </c>
      <c r="C48" s="3">
        <f>C46+K4</f>
        <v>6659455.0489999996</v>
      </c>
      <c r="D48" s="4">
        <f>D46+K5</f>
        <v>136.04600100000002</v>
      </c>
      <c r="F48" s="20">
        <f>C48-F46</f>
        <v>-6.5000000409781933E-2</v>
      </c>
      <c r="G48" s="9">
        <f>B48-G46</f>
        <v>-0.16399899998214096</v>
      </c>
      <c r="H48" s="9">
        <f>D48-H46</f>
        <v>-9.419495269997924E-2</v>
      </c>
    </row>
    <row r="50" spans="2:8" x14ac:dyDescent="0.3">
      <c r="B50" s="5" t="s">
        <v>87</v>
      </c>
      <c r="D50">
        <v>78</v>
      </c>
      <c r="F50" s="10" t="s">
        <v>66</v>
      </c>
      <c r="G50" s="22">
        <f>D50/0.2826</f>
        <v>276.0084925690021</v>
      </c>
    </row>
    <row r="51" spans="2:8" x14ac:dyDescent="0.3">
      <c r="B51" s="1" t="s">
        <v>68</v>
      </c>
      <c r="C51" s="1" t="s">
        <v>69</v>
      </c>
      <c r="D51" s="1" t="s">
        <v>70</v>
      </c>
      <c r="F51" s="1" t="s">
        <v>71</v>
      </c>
      <c r="G51" s="1" t="s">
        <v>72</v>
      </c>
      <c r="H51" s="1" t="s">
        <v>73</v>
      </c>
    </row>
    <row r="52" spans="2:8" x14ac:dyDescent="0.3">
      <c r="B52" s="2">
        <v>-21.823699999999999</v>
      </c>
      <c r="C52" s="2">
        <v>-14.624700000000001</v>
      </c>
      <c r="D52" s="2">
        <v>-18.033000000000001</v>
      </c>
      <c r="F52" s="4">
        <v>6659455.4210000001</v>
      </c>
      <c r="G52" s="4">
        <v>613779.32400000002</v>
      </c>
      <c r="H52" s="4">
        <v>135.8193484</v>
      </c>
    </row>
    <row r="53" spans="2:8" x14ac:dyDescent="0.3">
      <c r="B53" s="7" t="s">
        <v>76</v>
      </c>
      <c r="C53" s="7" t="s">
        <v>77</v>
      </c>
      <c r="D53" s="7" t="s">
        <v>78</v>
      </c>
      <c r="F53" s="6" t="s">
        <v>5</v>
      </c>
      <c r="G53" s="6" t="s">
        <v>6</v>
      </c>
      <c r="H53" s="6" t="s">
        <v>7</v>
      </c>
    </row>
    <row r="54" spans="2:8" x14ac:dyDescent="0.3">
      <c r="B54" s="3">
        <f>B52+K3</f>
        <v>613779.17630000005</v>
      </c>
      <c r="C54" s="3">
        <f>C52+K4</f>
        <v>6659455.3753000004</v>
      </c>
      <c r="D54" s="4">
        <f>D52+K5</f>
        <v>135.827</v>
      </c>
      <c r="F54" s="8">
        <f>C54-F52</f>
        <v>-4.5699999667704105E-2</v>
      </c>
      <c r="G54" s="9">
        <f>B54-G52</f>
        <v>-0.14769999997224659</v>
      </c>
      <c r="H54" s="8">
        <f>D54-H52</f>
        <v>7.6516000000026452E-3</v>
      </c>
    </row>
    <row r="56" spans="2:8" x14ac:dyDescent="0.3">
      <c r="B56" s="5" t="s">
        <v>88</v>
      </c>
      <c r="D56">
        <v>113</v>
      </c>
      <c r="F56" s="10" t="s">
        <v>66</v>
      </c>
      <c r="G56" s="22">
        <f>D56/0.4225</f>
        <v>267.45562130177518</v>
      </c>
    </row>
    <row r="57" spans="2:8" x14ac:dyDescent="0.3">
      <c r="B57" s="1" t="s">
        <v>68</v>
      </c>
      <c r="C57" s="1" t="s">
        <v>69</v>
      </c>
      <c r="D57" s="1" t="s">
        <v>70</v>
      </c>
      <c r="F57" s="1" t="s">
        <v>71</v>
      </c>
      <c r="G57" s="1" t="s">
        <v>72</v>
      </c>
      <c r="H57" s="1" t="s">
        <v>73</v>
      </c>
    </row>
    <row r="58" spans="2:8" x14ac:dyDescent="0.3">
      <c r="B58" s="2">
        <v>-21.419599999999999</v>
      </c>
      <c r="C58" s="2">
        <v>-18.034199999999998</v>
      </c>
      <c r="D58" s="2">
        <v>-18.057500000000001</v>
      </c>
      <c r="F58" s="4">
        <v>6659452.0039999997</v>
      </c>
      <c r="G58" s="4">
        <v>613779.68999999994</v>
      </c>
      <c r="H58" s="4">
        <v>135.7329762224</v>
      </c>
    </row>
    <row r="59" spans="2:8" x14ac:dyDescent="0.3">
      <c r="B59" s="7" t="s">
        <v>76</v>
      </c>
      <c r="C59" s="7" t="s">
        <v>77</v>
      </c>
      <c r="D59" s="7" t="s">
        <v>78</v>
      </c>
      <c r="F59" s="6" t="s">
        <v>5</v>
      </c>
      <c r="G59" s="6" t="s">
        <v>6</v>
      </c>
      <c r="H59" s="6" t="s">
        <v>7</v>
      </c>
    </row>
    <row r="60" spans="2:8" x14ac:dyDescent="0.3">
      <c r="B60" s="3">
        <f>B58+K3</f>
        <v>613779.58039999998</v>
      </c>
      <c r="C60" s="3">
        <f>C58+K4</f>
        <v>6659451.9658000004</v>
      </c>
      <c r="D60" s="4">
        <f>D58+K5</f>
        <v>135.80250000000001</v>
      </c>
      <c r="F60" s="8">
        <f>C60-F58</f>
        <v>-3.8199999369680882E-2</v>
      </c>
      <c r="G60" s="9">
        <f>B60-G58</f>
        <v>-0.10959999996703118</v>
      </c>
      <c r="H60" s="9">
        <f>D60-H58</f>
        <v>6.9523777600011272E-2</v>
      </c>
    </row>
    <row r="62" spans="2:8" x14ac:dyDescent="0.3">
      <c r="B62" s="5" t="s">
        <v>89</v>
      </c>
      <c r="D62">
        <v>38</v>
      </c>
      <c r="F62" s="10" t="s">
        <v>66</v>
      </c>
      <c r="G62" s="22">
        <f>D62/0.1256</f>
        <v>302.54777070063699</v>
      </c>
    </row>
    <row r="63" spans="2:8" x14ac:dyDescent="0.3">
      <c r="B63" s="1" t="s">
        <v>68</v>
      </c>
      <c r="C63" s="1" t="s">
        <v>69</v>
      </c>
      <c r="D63" s="1" t="s">
        <v>70</v>
      </c>
      <c r="F63" s="1" t="s">
        <v>71</v>
      </c>
      <c r="G63" s="1" t="s">
        <v>72</v>
      </c>
      <c r="H63" s="1" t="s">
        <v>73</v>
      </c>
    </row>
    <row r="64" spans="2:8" x14ac:dyDescent="0.3">
      <c r="B64" s="2">
        <v>-17.999400000000001</v>
      </c>
      <c r="C64" s="2">
        <v>-17.614799999999999</v>
      </c>
      <c r="D64" s="2">
        <v>-17.925899999999999</v>
      </c>
      <c r="F64" s="4">
        <v>6659452.3870000001</v>
      </c>
      <c r="G64" s="4">
        <v>613783.076</v>
      </c>
      <c r="H64" s="4">
        <v>135.9297459</v>
      </c>
    </row>
    <row r="65" spans="2:8" x14ac:dyDescent="0.3">
      <c r="B65" s="7" t="s">
        <v>76</v>
      </c>
      <c r="C65" s="7" t="s">
        <v>77</v>
      </c>
      <c r="D65" s="7" t="s">
        <v>78</v>
      </c>
      <c r="F65" s="6" t="s">
        <v>5</v>
      </c>
      <c r="G65" s="6" t="s">
        <v>6</v>
      </c>
      <c r="H65" s="6" t="s">
        <v>7</v>
      </c>
    </row>
    <row r="66" spans="2:8" x14ac:dyDescent="0.3">
      <c r="B66" s="3">
        <f>B64+K3</f>
        <v>613783.00060000003</v>
      </c>
      <c r="C66" s="3">
        <f>C64+K4</f>
        <v>6659452.3852000004</v>
      </c>
      <c r="D66" s="4">
        <f>D64+K5</f>
        <v>135.9341</v>
      </c>
      <c r="F66" s="8">
        <f>C66-F64</f>
        <v>-1.7999997362494469E-3</v>
      </c>
      <c r="G66" s="8">
        <f>B66-G64</f>
        <v>-7.5399999972432852E-2</v>
      </c>
      <c r="H66" s="8">
        <f>D66-H64</f>
        <v>4.3541000000004715E-3</v>
      </c>
    </row>
    <row r="68" spans="2:8" x14ac:dyDescent="0.3">
      <c r="B68" s="5" t="s">
        <v>32</v>
      </c>
      <c r="D68">
        <v>19</v>
      </c>
      <c r="F68" s="10" t="s">
        <v>66</v>
      </c>
      <c r="G68" s="22">
        <f>D68/0.36</f>
        <v>52.777777777777779</v>
      </c>
    </row>
    <row r="69" spans="2:8" x14ac:dyDescent="0.3">
      <c r="B69" s="1" t="s">
        <v>68</v>
      </c>
      <c r="C69" s="1" t="s">
        <v>69</v>
      </c>
      <c r="D69" s="1" t="s">
        <v>70</v>
      </c>
      <c r="F69" s="1" t="s">
        <v>71</v>
      </c>
      <c r="G69" s="1" t="s">
        <v>72</v>
      </c>
      <c r="H69" s="1" t="s">
        <v>73</v>
      </c>
    </row>
    <row r="70" spans="2:8" x14ac:dyDescent="0.3">
      <c r="B70" s="2">
        <v>80.536500000000004</v>
      </c>
      <c r="C70" s="2">
        <v>-158.523</v>
      </c>
      <c r="D70" s="2">
        <v>3.2567400000000002</v>
      </c>
      <c r="F70" s="4">
        <v>6659311.3799999999</v>
      </c>
      <c r="G70" s="4">
        <v>613881.60499999998</v>
      </c>
      <c r="H70" s="4">
        <v>157.05361099999999</v>
      </c>
    </row>
    <row r="71" spans="2:8" x14ac:dyDescent="0.3">
      <c r="B71" s="7" t="s">
        <v>76</v>
      </c>
      <c r="C71" s="7" t="s">
        <v>77</v>
      </c>
      <c r="D71" s="7" t="s">
        <v>78</v>
      </c>
      <c r="F71" s="6" t="s">
        <v>5</v>
      </c>
      <c r="G71" s="6" t="s">
        <v>6</v>
      </c>
      <c r="H71" s="6" t="s">
        <v>7</v>
      </c>
    </row>
    <row r="72" spans="2:8" x14ac:dyDescent="0.3">
      <c r="B72" s="3">
        <f>B70+K3</f>
        <v>613881.53650000005</v>
      </c>
      <c r="C72" s="3">
        <f>C70+K4</f>
        <v>6659311.477</v>
      </c>
      <c r="D72" s="4">
        <f>D70+K5</f>
        <v>157.11674000000002</v>
      </c>
      <c r="F72" s="8">
        <f>C72-F70</f>
        <v>9.7000000067055225E-2</v>
      </c>
      <c r="G72" s="8">
        <f>B72-G70</f>
        <v>-6.8499999935738742E-2</v>
      </c>
      <c r="H72" s="9">
        <f>D72-H70</f>
        <v>6.3129000000031965E-2</v>
      </c>
    </row>
    <row r="74" spans="2:8" x14ac:dyDescent="0.3">
      <c r="B74" s="5" t="s">
        <v>33</v>
      </c>
    </row>
    <row r="75" spans="2:8" x14ac:dyDescent="0.3">
      <c r="B75" s="1" t="s">
        <v>68</v>
      </c>
      <c r="C75" s="1" t="s">
        <v>69</v>
      </c>
      <c r="D75" s="1" t="s">
        <v>70</v>
      </c>
      <c r="F75" s="1" t="s">
        <v>71</v>
      </c>
      <c r="G75" s="1" t="s">
        <v>72</v>
      </c>
      <c r="H75" s="1" t="s">
        <v>73</v>
      </c>
    </row>
    <row r="76" spans="2:8" x14ac:dyDescent="0.3">
      <c r="B76" s="2">
        <v>77.015998999999994</v>
      </c>
      <c r="C76" s="2">
        <v>-158.449997</v>
      </c>
      <c r="D76" s="2">
        <v>3.2839999999999998</v>
      </c>
      <c r="F76" s="4">
        <v>6659311.4040000001</v>
      </c>
      <c r="G76" s="4">
        <v>613878.022</v>
      </c>
      <c r="H76" s="4">
        <v>157.34868015629999</v>
      </c>
    </row>
    <row r="77" spans="2:8" x14ac:dyDescent="0.3">
      <c r="B77" s="7" t="s">
        <v>76</v>
      </c>
      <c r="C77" s="7" t="s">
        <v>77</v>
      </c>
      <c r="D77" s="7" t="s">
        <v>78</v>
      </c>
      <c r="F77" s="6" t="s">
        <v>5</v>
      </c>
      <c r="G77" s="6" t="s">
        <v>6</v>
      </c>
      <c r="H77" s="6" t="s">
        <v>7</v>
      </c>
    </row>
    <row r="78" spans="2:8" x14ac:dyDescent="0.3">
      <c r="B78" s="3">
        <f>B76+K3</f>
        <v>613878.01599900005</v>
      </c>
      <c r="C78" s="3">
        <f>C76+K4</f>
        <v>6659311.5500029996</v>
      </c>
      <c r="D78" s="4">
        <f>D76+K5</f>
        <v>157.14400000000001</v>
      </c>
      <c r="F78" s="9">
        <f>C78-F76</f>
        <v>0.14600299950689077</v>
      </c>
      <c r="G78" s="20">
        <f>B78-G76</f>
        <v>-6.0009999433532357E-3</v>
      </c>
      <c r="H78" s="9">
        <f>D78-H76</f>
        <v>-0.20468015629998604</v>
      </c>
    </row>
    <row r="80" spans="2:8" x14ac:dyDescent="0.3">
      <c r="B80" s="5" t="s">
        <v>34</v>
      </c>
      <c r="D80">
        <v>40</v>
      </c>
      <c r="F80" s="10" t="s">
        <v>66</v>
      </c>
      <c r="G80" s="22">
        <f>D80/0.2826</f>
        <v>141.54281670205236</v>
      </c>
    </row>
    <row r="81" spans="2:8" x14ac:dyDescent="0.3">
      <c r="B81" s="1" t="s">
        <v>68</v>
      </c>
      <c r="C81" s="1" t="s">
        <v>69</v>
      </c>
      <c r="D81" s="1" t="s">
        <v>70</v>
      </c>
      <c r="F81" s="1" t="s">
        <v>71</v>
      </c>
      <c r="G81" s="1" t="s">
        <v>72</v>
      </c>
      <c r="H81" s="1" t="s">
        <v>73</v>
      </c>
    </row>
    <row r="82" spans="2:8" x14ac:dyDescent="0.3">
      <c r="B82" s="2">
        <v>76.507800000000003</v>
      </c>
      <c r="C82" s="2">
        <v>-155.65600000000001</v>
      </c>
      <c r="D82" s="2">
        <v>3.4709699999999999</v>
      </c>
      <c r="F82" s="4">
        <v>6659314.2489999998</v>
      </c>
      <c r="G82" s="4">
        <v>613877.53599999996</v>
      </c>
      <c r="H82" s="4">
        <v>157.31780000000001</v>
      </c>
    </row>
    <row r="83" spans="2:8" x14ac:dyDescent="0.3">
      <c r="B83" s="7" t="s">
        <v>76</v>
      </c>
      <c r="C83" s="7" t="s">
        <v>77</v>
      </c>
      <c r="D83" s="7" t="s">
        <v>78</v>
      </c>
      <c r="F83" s="6" t="s">
        <v>5</v>
      </c>
      <c r="G83" s="6" t="s">
        <v>6</v>
      </c>
      <c r="H83" s="6" t="s">
        <v>7</v>
      </c>
    </row>
    <row r="84" spans="2:8" x14ac:dyDescent="0.3">
      <c r="B84" s="3">
        <f>B82+K3</f>
        <v>613877.50780000002</v>
      </c>
      <c r="C84" s="3">
        <f>C82+K4</f>
        <v>6659314.3439999996</v>
      </c>
      <c r="D84" s="4">
        <f>D82+K5</f>
        <v>157.33097000000001</v>
      </c>
      <c r="F84" s="8">
        <f>C84-F82</f>
        <v>9.4999999739229679E-2</v>
      </c>
      <c r="G84" s="20">
        <f>B84-G82</f>
        <v>-2.8199999942444265E-2</v>
      </c>
      <c r="H84" s="8">
        <f>D84-H82</f>
        <v>1.3170000000002346E-2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DFC17-C643-4FE6-B323-074BD7C3A1B1}">
  <dimension ref="B1:K84"/>
  <sheetViews>
    <sheetView workbookViewId="0">
      <selection activeCell="B2" sqref="B2"/>
    </sheetView>
  </sheetViews>
  <sheetFormatPr baseColWidth="10" defaultColWidth="11.5546875" defaultRowHeight="14.4" x14ac:dyDescent="0.3"/>
  <cols>
    <col min="1" max="1" width="11.5546875" style="41"/>
    <col min="2" max="2" width="11.6640625" style="41" bestFit="1" customWidth="1"/>
    <col min="3" max="3" width="12.5546875" style="41" bestFit="1" customWidth="1"/>
    <col min="4" max="4" width="11.6640625" style="41" bestFit="1" customWidth="1"/>
    <col min="5" max="5" width="11.5546875" style="41"/>
    <col min="6" max="8" width="11.6640625" style="41" bestFit="1" customWidth="1"/>
    <col min="9" max="10" width="11.5546875" style="41"/>
    <col min="11" max="11" width="11.6640625" style="41" bestFit="1" customWidth="1"/>
    <col min="12" max="16384" width="11.5546875" style="41"/>
  </cols>
  <sheetData>
    <row r="1" spans="2:11" x14ac:dyDescent="0.3">
      <c r="D1" s="57" t="s">
        <v>64</v>
      </c>
    </row>
    <row r="2" spans="2:11" x14ac:dyDescent="0.3">
      <c r="B2" s="57" t="s">
        <v>118</v>
      </c>
      <c r="D2" s="41">
        <v>70</v>
      </c>
      <c r="F2" s="49" t="s">
        <v>66</v>
      </c>
      <c r="G2" s="58">
        <f>D2/0.5</f>
        <v>140</v>
      </c>
      <c r="J2" s="41" t="s">
        <v>90</v>
      </c>
    </row>
    <row r="3" spans="2:11" x14ac:dyDescent="0.3">
      <c r="B3" s="59" t="s">
        <v>68</v>
      </c>
      <c r="C3" s="59" t="s">
        <v>69</v>
      </c>
      <c r="D3" s="59" t="s">
        <v>70</v>
      </c>
      <c r="F3" s="59" t="s">
        <v>71</v>
      </c>
      <c r="G3" s="59" t="s">
        <v>72</v>
      </c>
      <c r="H3" s="59" t="s">
        <v>73</v>
      </c>
      <c r="J3" s="52" t="s">
        <v>74</v>
      </c>
      <c r="K3" s="52">
        <v>613801</v>
      </c>
    </row>
    <row r="4" spans="2:11" x14ac:dyDescent="0.3">
      <c r="B4" s="52">
        <v>58.2102</v>
      </c>
      <c r="C4" s="52">
        <v>-4.3002000000000002</v>
      </c>
      <c r="D4" s="52">
        <v>-17.004100000000001</v>
      </c>
      <c r="F4" s="12">
        <v>6659465.6619999995</v>
      </c>
      <c r="G4" s="12">
        <v>613859.09699999995</v>
      </c>
      <c r="H4" s="12">
        <v>136.839</v>
      </c>
      <c r="J4" s="52" t="s">
        <v>75</v>
      </c>
      <c r="K4" s="52">
        <v>6659470</v>
      </c>
    </row>
    <row r="5" spans="2:11" x14ac:dyDescent="0.3">
      <c r="B5" s="60" t="s">
        <v>76</v>
      </c>
      <c r="C5" s="60" t="s">
        <v>77</v>
      </c>
      <c r="D5" s="60" t="s">
        <v>78</v>
      </c>
      <c r="F5" s="61" t="s">
        <v>5</v>
      </c>
      <c r="G5" s="61" t="s">
        <v>6</v>
      </c>
      <c r="H5" s="61" t="s">
        <v>7</v>
      </c>
      <c r="J5" s="52" t="s">
        <v>79</v>
      </c>
      <c r="K5" s="52">
        <v>153.86000000000001</v>
      </c>
    </row>
    <row r="6" spans="2:11" x14ac:dyDescent="0.3">
      <c r="B6" s="12">
        <f>B4+K3</f>
        <v>613859.21019999997</v>
      </c>
      <c r="C6" s="12">
        <f>C4+K4</f>
        <v>6659465.6997999996</v>
      </c>
      <c r="D6" s="12">
        <f>D4+K5</f>
        <v>136.85590000000002</v>
      </c>
      <c r="F6" s="20">
        <f>C6-F4</f>
        <v>3.7800000049173832E-2</v>
      </c>
      <c r="G6" s="9">
        <f>B6-G4</f>
        <v>0.11320000002160668</v>
      </c>
      <c r="H6" s="20">
        <f>D6-H4</f>
        <v>1.6900000000021009E-2</v>
      </c>
    </row>
    <row r="8" spans="2:11" x14ac:dyDescent="0.3">
      <c r="B8" s="57" t="s">
        <v>119</v>
      </c>
      <c r="D8" s="41">
        <v>125</v>
      </c>
      <c r="F8" s="49" t="s">
        <v>66</v>
      </c>
      <c r="G8" s="58">
        <f>D8/0.5</f>
        <v>250</v>
      </c>
    </row>
    <row r="9" spans="2:11" x14ac:dyDescent="0.3">
      <c r="B9" s="59" t="s">
        <v>68</v>
      </c>
      <c r="C9" s="59" t="s">
        <v>69</v>
      </c>
      <c r="D9" s="59" t="s">
        <v>70</v>
      </c>
      <c r="F9" s="59" t="s">
        <v>71</v>
      </c>
      <c r="G9" s="59" t="s">
        <v>72</v>
      </c>
      <c r="H9" s="59" t="s">
        <v>73</v>
      </c>
    </row>
    <row r="10" spans="2:11" x14ac:dyDescent="0.3">
      <c r="B10" s="52">
        <v>45.547899999999998</v>
      </c>
      <c r="C10" s="52">
        <v>12.3926</v>
      </c>
      <c r="D10" s="52">
        <v>-19.5642</v>
      </c>
      <c r="F10" s="12">
        <v>6659482.3310000002</v>
      </c>
      <c r="G10" s="12">
        <v>613846.49600000004</v>
      </c>
      <c r="H10" s="12">
        <v>134.31</v>
      </c>
    </row>
    <row r="11" spans="2:11" x14ac:dyDescent="0.3">
      <c r="B11" s="60" t="s">
        <v>76</v>
      </c>
      <c r="C11" s="60" t="s">
        <v>77</v>
      </c>
      <c r="D11" s="60" t="s">
        <v>78</v>
      </c>
      <c r="F11" s="61" t="s">
        <v>5</v>
      </c>
      <c r="G11" s="61" t="s">
        <v>6</v>
      </c>
      <c r="H11" s="61" t="s">
        <v>7</v>
      </c>
    </row>
    <row r="12" spans="2:11" x14ac:dyDescent="0.3">
      <c r="B12" s="12">
        <f>B10+K3</f>
        <v>613846.54790000001</v>
      </c>
      <c r="C12" s="12">
        <f>C10+K4</f>
        <v>6659482.3925999999</v>
      </c>
      <c r="D12" s="12">
        <f>D10+K5</f>
        <v>134.29580000000001</v>
      </c>
      <c r="F12" s="20">
        <f>C12-F10</f>
        <v>6.1599999666213989E-2</v>
      </c>
      <c r="G12" s="20">
        <f>B12-G10</f>
        <v>5.1899999962188303E-2</v>
      </c>
      <c r="H12" s="20">
        <f>D12-H10</f>
        <v>-1.4199999999988222E-2</v>
      </c>
    </row>
    <row r="14" spans="2:11" x14ac:dyDescent="0.3">
      <c r="B14" s="57" t="s">
        <v>120</v>
      </c>
      <c r="D14" s="41">
        <v>171</v>
      </c>
      <c r="F14" s="49" t="s">
        <v>66</v>
      </c>
      <c r="G14" s="58">
        <f>D14/0.5</f>
        <v>342</v>
      </c>
    </row>
    <row r="15" spans="2:11" x14ac:dyDescent="0.3">
      <c r="B15" s="59" t="s">
        <v>68</v>
      </c>
      <c r="C15" s="59" t="s">
        <v>69</v>
      </c>
      <c r="D15" s="59" t="s">
        <v>70</v>
      </c>
      <c r="F15" s="59" t="s">
        <v>71</v>
      </c>
      <c r="G15" s="59" t="s">
        <v>72</v>
      </c>
      <c r="H15" s="59" t="s">
        <v>73</v>
      </c>
    </row>
    <row r="16" spans="2:11" x14ac:dyDescent="0.3">
      <c r="B16" s="52">
        <v>76.282399999999996</v>
      </c>
      <c r="C16" s="52">
        <v>16.386199999999999</v>
      </c>
      <c r="D16" s="52">
        <v>-17.7285</v>
      </c>
      <c r="F16" s="12">
        <v>6659486.4560000002</v>
      </c>
      <c r="G16" s="12">
        <v>613877.17500000005</v>
      </c>
      <c r="H16" s="12">
        <v>136.15</v>
      </c>
    </row>
    <row r="17" spans="2:8" x14ac:dyDescent="0.3">
      <c r="B17" s="60" t="s">
        <v>76</v>
      </c>
      <c r="C17" s="60" t="s">
        <v>77</v>
      </c>
      <c r="D17" s="60" t="s">
        <v>78</v>
      </c>
      <c r="F17" s="61" t="s">
        <v>5</v>
      </c>
      <c r="G17" s="61" t="s">
        <v>6</v>
      </c>
      <c r="H17" s="61" t="s">
        <v>7</v>
      </c>
    </row>
    <row r="18" spans="2:8" x14ac:dyDescent="0.3">
      <c r="B18" s="12">
        <f>B16+K3</f>
        <v>613877.28240000003</v>
      </c>
      <c r="C18" s="12">
        <f>C16+K4</f>
        <v>6659486.3861999996</v>
      </c>
      <c r="D18" s="12">
        <f>D16+K5</f>
        <v>136.13150000000002</v>
      </c>
      <c r="F18" s="20">
        <f>C18-F16</f>
        <v>-6.9800000637769699E-2</v>
      </c>
      <c r="G18" s="9">
        <f>B18-G16</f>
        <v>0.10739999997895211</v>
      </c>
      <c r="H18" s="20">
        <f>D18-H16</f>
        <v>-1.8499999999988859E-2</v>
      </c>
    </row>
    <row r="20" spans="2:8" x14ac:dyDescent="0.3">
      <c r="B20" s="57" t="s">
        <v>94</v>
      </c>
      <c r="D20" s="41">
        <v>113</v>
      </c>
      <c r="F20" s="49" t="s">
        <v>66</v>
      </c>
      <c r="G20" s="58">
        <f>D20/0.24</f>
        <v>470.83333333333337</v>
      </c>
    </row>
    <row r="21" spans="2:8" x14ac:dyDescent="0.3">
      <c r="B21" s="59" t="s">
        <v>68</v>
      </c>
      <c r="C21" s="59" t="s">
        <v>69</v>
      </c>
      <c r="D21" s="59" t="s">
        <v>70</v>
      </c>
      <c r="F21" s="59" t="s">
        <v>71</v>
      </c>
      <c r="G21" s="59" t="s">
        <v>72</v>
      </c>
      <c r="H21" s="59" t="s">
        <v>73</v>
      </c>
    </row>
    <row r="22" spans="2:8" x14ac:dyDescent="0.3">
      <c r="B22" s="52">
        <v>155.209</v>
      </c>
      <c r="C22" s="52">
        <v>-31.587499999999999</v>
      </c>
      <c r="D22" s="52">
        <v>-17.251999999999999</v>
      </c>
      <c r="F22" s="12">
        <v>6659438.4630000005</v>
      </c>
      <c r="G22" s="12">
        <v>613956.21799999999</v>
      </c>
      <c r="H22" s="12">
        <v>136.53437</v>
      </c>
    </row>
    <row r="23" spans="2:8" x14ac:dyDescent="0.3">
      <c r="B23" s="60" t="s">
        <v>76</v>
      </c>
      <c r="C23" s="60" t="s">
        <v>77</v>
      </c>
      <c r="D23" s="60" t="s">
        <v>78</v>
      </c>
      <c r="F23" s="61" t="s">
        <v>5</v>
      </c>
      <c r="G23" s="61" t="s">
        <v>6</v>
      </c>
      <c r="H23" s="61" t="s">
        <v>7</v>
      </c>
    </row>
    <row r="24" spans="2:8" x14ac:dyDescent="0.3">
      <c r="B24" s="12">
        <f>B22+K3</f>
        <v>613956.20900000003</v>
      </c>
      <c r="C24" s="12">
        <f>C22+K4</f>
        <v>6659438.4124999996</v>
      </c>
      <c r="D24" s="12">
        <f>D22+K5</f>
        <v>136.608</v>
      </c>
      <c r="F24" s="20">
        <f>C24-F22</f>
        <v>-5.0500000827014446E-2</v>
      </c>
      <c r="G24" s="20">
        <f>B24-G22</f>
        <v>-8.9999999618157744E-3</v>
      </c>
      <c r="H24" s="9">
        <f>D24-H22</f>
        <v>7.3630000000008522E-2</v>
      </c>
    </row>
    <row r="26" spans="2:8" x14ac:dyDescent="0.3">
      <c r="B26" s="57" t="s">
        <v>95</v>
      </c>
      <c r="D26" s="41">
        <v>99</v>
      </c>
      <c r="F26" s="49" t="s">
        <v>66</v>
      </c>
      <c r="G26" s="58">
        <f>D26/0.24</f>
        <v>412.5</v>
      </c>
    </row>
    <row r="27" spans="2:8" x14ac:dyDescent="0.3">
      <c r="B27" s="59" t="s">
        <v>68</v>
      </c>
      <c r="C27" s="59" t="s">
        <v>69</v>
      </c>
      <c r="D27" s="59" t="s">
        <v>70</v>
      </c>
      <c r="F27" s="59" t="s">
        <v>71</v>
      </c>
      <c r="G27" s="59" t="s">
        <v>72</v>
      </c>
      <c r="H27" s="59" t="s">
        <v>73</v>
      </c>
    </row>
    <row r="28" spans="2:8" x14ac:dyDescent="0.3">
      <c r="B28" s="52">
        <v>-18.228100000000001</v>
      </c>
      <c r="C28" s="52">
        <v>-29.991399999999999</v>
      </c>
      <c r="D28" s="52">
        <v>-18.0457</v>
      </c>
      <c r="F28" s="12">
        <v>6659440.0410000002</v>
      </c>
      <c r="G28" s="12">
        <v>613782.85800000001</v>
      </c>
      <c r="H28" s="12">
        <v>135.8185</v>
      </c>
    </row>
    <row r="29" spans="2:8" x14ac:dyDescent="0.3">
      <c r="B29" s="60" t="s">
        <v>76</v>
      </c>
      <c r="C29" s="60" t="s">
        <v>77</v>
      </c>
      <c r="D29" s="60" t="s">
        <v>78</v>
      </c>
      <c r="F29" s="61" t="s">
        <v>5</v>
      </c>
      <c r="G29" s="61" t="s">
        <v>6</v>
      </c>
      <c r="H29" s="61" t="s">
        <v>7</v>
      </c>
    </row>
    <row r="30" spans="2:8" x14ac:dyDescent="0.3">
      <c r="B30" s="62">
        <f>B28+K3</f>
        <v>613782.77190000005</v>
      </c>
      <c r="C30" s="62">
        <f>C28+K4</f>
        <v>6659440.0086000003</v>
      </c>
      <c r="D30" s="12">
        <f>D28+K5</f>
        <v>135.8143</v>
      </c>
      <c r="F30" s="20">
        <f>C30-F28</f>
        <v>-3.2399999909102917E-2</v>
      </c>
      <c r="G30" s="20">
        <f>B30-G28</f>
        <v>-8.6099999956786633E-2</v>
      </c>
      <c r="H30" s="20">
        <f>D30-H28</f>
        <v>-4.199999999997317E-3</v>
      </c>
    </row>
    <row r="32" spans="2:8" x14ac:dyDescent="0.3">
      <c r="B32" s="57" t="s">
        <v>96</v>
      </c>
      <c r="D32" s="41">
        <v>113</v>
      </c>
      <c r="F32" s="49" t="s">
        <v>66</v>
      </c>
      <c r="G32" s="58">
        <f>D32/0.24</f>
        <v>470.83333333333337</v>
      </c>
    </row>
    <row r="33" spans="2:8" x14ac:dyDescent="0.3">
      <c r="B33" s="59" t="s">
        <v>68</v>
      </c>
      <c r="C33" s="59" t="s">
        <v>69</v>
      </c>
      <c r="D33" s="59" t="s">
        <v>70</v>
      </c>
      <c r="F33" s="59" t="s">
        <v>71</v>
      </c>
      <c r="G33" s="59" t="s">
        <v>72</v>
      </c>
      <c r="H33" s="59" t="s">
        <v>73</v>
      </c>
    </row>
    <row r="34" spans="2:8" x14ac:dyDescent="0.3">
      <c r="B34" s="52">
        <v>-27.4864</v>
      </c>
      <c r="C34" s="52">
        <v>-40.4422</v>
      </c>
      <c r="D34" s="52">
        <v>-17.436800000000002</v>
      </c>
      <c r="F34" s="12">
        <v>6659429.6289999997</v>
      </c>
      <c r="G34" s="12">
        <v>613773.52300000004</v>
      </c>
      <c r="H34" s="12">
        <v>136.385535</v>
      </c>
    </row>
    <row r="35" spans="2:8" x14ac:dyDescent="0.3">
      <c r="B35" s="60" t="s">
        <v>76</v>
      </c>
      <c r="C35" s="60" t="s">
        <v>77</v>
      </c>
      <c r="D35" s="60" t="s">
        <v>78</v>
      </c>
      <c r="F35" s="61" t="s">
        <v>5</v>
      </c>
      <c r="G35" s="61" t="s">
        <v>6</v>
      </c>
      <c r="H35" s="61" t="s">
        <v>7</v>
      </c>
    </row>
    <row r="36" spans="2:8" x14ac:dyDescent="0.3">
      <c r="B36" s="62">
        <f>B34+K3</f>
        <v>613773.51359999995</v>
      </c>
      <c r="C36" s="62">
        <f>C34+K4</f>
        <v>6659429.5577999996</v>
      </c>
      <c r="D36" s="12">
        <f>D34+K5</f>
        <v>136.42320000000001</v>
      </c>
      <c r="F36" s="20">
        <f>C36-F34</f>
        <v>-7.1200000122189522E-2</v>
      </c>
      <c r="G36" s="20">
        <f>B36-G34</f>
        <v>-9.4000000972300768E-3</v>
      </c>
      <c r="H36" s="20">
        <f>D36-H34</f>
        <v>3.7665000000004056E-2</v>
      </c>
    </row>
    <row r="38" spans="2:8" x14ac:dyDescent="0.3">
      <c r="B38" s="57" t="s">
        <v>97</v>
      </c>
      <c r="D38" s="41">
        <v>62</v>
      </c>
      <c r="F38" s="49" t="s">
        <v>66</v>
      </c>
      <c r="G38" s="58">
        <f>D38/0.5</f>
        <v>124</v>
      </c>
    </row>
    <row r="39" spans="2:8" x14ac:dyDescent="0.3">
      <c r="B39" s="59" t="s">
        <v>68</v>
      </c>
      <c r="C39" s="59" t="s">
        <v>69</v>
      </c>
      <c r="D39" s="59" t="s">
        <v>70</v>
      </c>
      <c r="F39" s="59" t="s">
        <v>71</v>
      </c>
      <c r="G39" s="59" t="s">
        <v>72</v>
      </c>
      <c r="H39" s="59" t="s">
        <v>73</v>
      </c>
    </row>
    <row r="40" spans="2:8" x14ac:dyDescent="0.3">
      <c r="B40" s="52">
        <v>-42.7102</v>
      </c>
      <c r="C40" s="52">
        <v>-2.5810300000000002</v>
      </c>
      <c r="D40" s="52">
        <v>-18.0657</v>
      </c>
      <c r="F40" s="12">
        <v>6659467.3099999996</v>
      </c>
      <c r="G40" s="12">
        <v>613758.22600000002</v>
      </c>
      <c r="H40" s="12">
        <v>135.76604499999999</v>
      </c>
    </row>
    <row r="41" spans="2:8" x14ac:dyDescent="0.3">
      <c r="B41" s="60" t="s">
        <v>76</v>
      </c>
      <c r="C41" s="60" t="s">
        <v>77</v>
      </c>
      <c r="D41" s="60" t="s">
        <v>78</v>
      </c>
      <c r="F41" s="61" t="s">
        <v>5</v>
      </c>
      <c r="G41" s="61" t="s">
        <v>6</v>
      </c>
      <c r="H41" s="61" t="s">
        <v>7</v>
      </c>
    </row>
    <row r="42" spans="2:8" x14ac:dyDescent="0.3">
      <c r="B42" s="62">
        <f>B40+K3</f>
        <v>613758.28980000003</v>
      </c>
      <c r="C42" s="62">
        <f>C40+K4</f>
        <v>6659467.41897</v>
      </c>
      <c r="D42" s="12">
        <f>D40+K5</f>
        <v>135.79430000000002</v>
      </c>
      <c r="F42" s="9">
        <f>C42-F40</f>
        <v>0.10897000040858984</v>
      </c>
      <c r="G42" s="20">
        <f>B42-G40</f>
        <v>6.3800000003539026E-2</v>
      </c>
      <c r="H42" s="20">
        <f>D42-H40</f>
        <v>2.8255000000029895E-2</v>
      </c>
    </row>
    <row r="44" spans="2:8" x14ac:dyDescent="0.3">
      <c r="B44" s="57" t="s">
        <v>98</v>
      </c>
      <c r="D44" s="41">
        <v>97</v>
      </c>
      <c r="F44" s="49" t="s">
        <v>66</v>
      </c>
      <c r="G44" s="58">
        <f>D44/0.5</f>
        <v>194</v>
      </c>
    </row>
    <row r="45" spans="2:8" x14ac:dyDescent="0.3">
      <c r="B45" s="59" t="s">
        <v>68</v>
      </c>
      <c r="C45" s="59" t="s">
        <v>69</v>
      </c>
      <c r="D45" s="59" t="s">
        <v>70</v>
      </c>
      <c r="F45" s="59" t="s">
        <v>71</v>
      </c>
      <c r="G45" s="59" t="s">
        <v>72</v>
      </c>
      <c r="H45" s="59" t="s">
        <v>73</v>
      </c>
    </row>
    <row r="46" spans="2:8" x14ac:dyDescent="0.3">
      <c r="B46" s="52">
        <v>92.112300000000005</v>
      </c>
      <c r="C46" s="52">
        <v>94.370699999999999</v>
      </c>
      <c r="D46" s="52">
        <v>-20.185199999999998</v>
      </c>
      <c r="F46" s="12">
        <v>6659564.4450000003</v>
      </c>
      <c r="G46" s="12">
        <v>613893.24100000004</v>
      </c>
      <c r="H46" s="12">
        <v>133.67099999999999</v>
      </c>
    </row>
    <row r="47" spans="2:8" x14ac:dyDescent="0.3">
      <c r="B47" s="60" t="s">
        <v>76</v>
      </c>
      <c r="C47" s="60" t="s">
        <v>77</v>
      </c>
      <c r="D47" s="60" t="s">
        <v>78</v>
      </c>
      <c r="F47" s="61" t="s">
        <v>5</v>
      </c>
      <c r="G47" s="61" t="s">
        <v>6</v>
      </c>
      <c r="H47" s="61" t="s">
        <v>7</v>
      </c>
    </row>
    <row r="48" spans="2:8" x14ac:dyDescent="0.3">
      <c r="B48" s="62">
        <f>B46+K3</f>
        <v>613893.11230000004</v>
      </c>
      <c r="C48" s="62">
        <f>C46+K4</f>
        <v>6659564.3706999999</v>
      </c>
      <c r="D48" s="12">
        <f>D46+K5</f>
        <v>133.6748</v>
      </c>
      <c r="F48" s="20">
        <f>C48-F46</f>
        <v>-7.4300000444054604E-2</v>
      </c>
      <c r="G48" s="9">
        <f>B48-G46</f>
        <v>-0.12870000000111759</v>
      </c>
      <c r="H48" s="20">
        <f>D48-H46</f>
        <v>3.8000000000124601E-3</v>
      </c>
    </row>
    <row r="50" spans="2:8" x14ac:dyDescent="0.3">
      <c r="B50" s="57" t="s">
        <v>99</v>
      </c>
      <c r="D50" s="41">
        <v>56</v>
      </c>
      <c r="F50" s="49" t="s">
        <v>66</v>
      </c>
      <c r="G50" s="58">
        <f>D50/0.5</f>
        <v>112</v>
      </c>
    </row>
    <row r="51" spans="2:8" x14ac:dyDescent="0.3">
      <c r="B51" s="59" t="s">
        <v>68</v>
      </c>
      <c r="C51" s="59" t="s">
        <v>69</v>
      </c>
      <c r="D51" s="59" t="s">
        <v>70</v>
      </c>
      <c r="F51" s="59" t="s">
        <v>71</v>
      </c>
      <c r="G51" s="59" t="s">
        <v>72</v>
      </c>
      <c r="H51" s="59" t="s">
        <v>73</v>
      </c>
    </row>
    <row r="52" spans="2:8" x14ac:dyDescent="0.3">
      <c r="B52" s="52">
        <v>92.647499999999994</v>
      </c>
      <c r="C52" s="52">
        <v>-44.5154</v>
      </c>
      <c r="D52" s="52">
        <v>6.1256599999999999</v>
      </c>
      <c r="F52" s="12">
        <v>6659425.4359999998</v>
      </c>
      <c r="G52" s="12">
        <v>613893.62399999995</v>
      </c>
      <c r="H52" s="12">
        <v>159.982</v>
      </c>
    </row>
    <row r="53" spans="2:8" x14ac:dyDescent="0.3">
      <c r="B53" s="60" t="s">
        <v>76</v>
      </c>
      <c r="C53" s="60" t="s">
        <v>77</v>
      </c>
      <c r="D53" s="60" t="s">
        <v>78</v>
      </c>
      <c r="F53" s="61" t="s">
        <v>5</v>
      </c>
      <c r="G53" s="61" t="s">
        <v>6</v>
      </c>
      <c r="H53" s="61" t="s">
        <v>7</v>
      </c>
    </row>
    <row r="54" spans="2:8" x14ac:dyDescent="0.3">
      <c r="B54" s="62">
        <f>B52+K3</f>
        <v>613893.64749999996</v>
      </c>
      <c r="C54" s="62">
        <f>C52+K4</f>
        <v>6659425.4846000001</v>
      </c>
      <c r="D54" s="12">
        <f>D52+K5</f>
        <v>159.98566000000002</v>
      </c>
      <c r="F54" s="20">
        <f>C54-F52</f>
        <v>4.8600000329315662E-2</v>
      </c>
      <c r="G54" s="20">
        <f>B54-G52</f>
        <v>2.3500000010244548E-2</v>
      </c>
      <c r="H54" s="20">
        <f>D54-H52</f>
        <v>3.6600000000248656E-3</v>
      </c>
    </row>
    <row r="56" spans="2:8" x14ac:dyDescent="0.3">
      <c r="B56" s="57" t="s">
        <v>100</v>
      </c>
      <c r="D56" s="41">
        <v>322</v>
      </c>
      <c r="F56" s="49" t="s">
        <v>66</v>
      </c>
      <c r="G56" s="58">
        <f>D56/0.5024</f>
        <v>640.92356687898098</v>
      </c>
    </row>
    <row r="57" spans="2:8" x14ac:dyDescent="0.3">
      <c r="B57" s="59" t="s">
        <v>68</v>
      </c>
      <c r="C57" s="59" t="s">
        <v>69</v>
      </c>
      <c r="D57" s="59" t="s">
        <v>70</v>
      </c>
      <c r="F57" s="59" t="s">
        <v>71</v>
      </c>
      <c r="G57" s="59" t="s">
        <v>72</v>
      </c>
      <c r="H57" s="59" t="s">
        <v>73</v>
      </c>
    </row>
    <row r="58" spans="2:8" x14ac:dyDescent="0.3">
      <c r="B58" s="52">
        <v>4.7056100000000001</v>
      </c>
      <c r="C58" s="52">
        <v>-19.398299999999999</v>
      </c>
      <c r="D58" s="52">
        <v>-18.331800000000001</v>
      </c>
      <c r="F58" s="12">
        <v>6659450.6129999999</v>
      </c>
      <c r="G58" s="12">
        <v>613805.62399999995</v>
      </c>
      <c r="H58" s="12">
        <v>135.55242000000001</v>
      </c>
    </row>
    <row r="59" spans="2:8" x14ac:dyDescent="0.3">
      <c r="B59" s="60" t="s">
        <v>76</v>
      </c>
      <c r="C59" s="60" t="s">
        <v>77</v>
      </c>
      <c r="D59" s="60" t="s">
        <v>78</v>
      </c>
      <c r="F59" s="61" t="s">
        <v>5</v>
      </c>
      <c r="G59" s="61" t="s">
        <v>6</v>
      </c>
      <c r="H59" s="61" t="s">
        <v>7</v>
      </c>
    </row>
    <row r="60" spans="2:8" x14ac:dyDescent="0.3">
      <c r="B60" s="62">
        <f>B58+K3</f>
        <v>613805.70560999995</v>
      </c>
      <c r="C60" s="62">
        <f>C58+K4</f>
        <v>6659450.6017000005</v>
      </c>
      <c r="D60" s="12">
        <f>D58+K5</f>
        <v>135.52820000000003</v>
      </c>
      <c r="F60" s="20">
        <f>C60-F58</f>
        <v>-1.1299999430775642E-2</v>
      </c>
      <c r="G60" s="20">
        <f>B60-G58</f>
        <v>8.1609999993816018E-2</v>
      </c>
      <c r="H60" s="20">
        <f>D60-H58</f>
        <v>-2.4219999999985475E-2</v>
      </c>
    </row>
    <row r="62" spans="2:8" x14ac:dyDescent="0.3">
      <c r="B62"/>
      <c r="C62"/>
      <c r="D62"/>
      <c r="E62"/>
      <c r="F62"/>
      <c r="G62"/>
      <c r="H62"/>
    </row>
    <row r="63" spans="2:8" x14ac:dyDescent="0.3">
      <c r="B63"/>
      <c r="C63"/>
      <c r="D63"/>
      <c r="E63"/>
      <c r="F63"/>
      <c r="G63"/>
      <c r="H63"/>
    </row>
    <row r="64" spans="2:8" x14ac:dyDescent="0.3">
      <c r="B64"/>
      <c r="C64"/>
      <c r="D64"/>
      <c r="E64"/>
      <c r="F64"/>
      <c r="G64"/>
      <c r="H64"/>
    </row>
    <row r="65" spans="2:8" x14ac:dyDescent="0.3">
      <c r="B65"/>
      <c r="C65"/>
      <c r="D65"/>
      <c r="E65"/>
      <c r="F65"/>
      <c r="G65"/>
      <c r="H65"/>
    </row>
    <row r="66" spans="2:8" x14ac:dyDescent="0.3">
      <c r="B66"/>
      <c r="C66"/>
      <c r="D66"/>
      <c r="E66"/>
      <c r="F66"/>
      <c r="G66"/>
      <c r="H66"/>
    </row>
    <row r="67" spans="2:8" x14ac:dyDescent="0.3">
      <c r="B67"/>
      <c r="C67"/>
      <c r="D67"/>
      <c r="E67"/>
      <c r="F67"/>
      <c r="G67"/>
      <c r="H67"/>
    </row>
    <row r="68" spans="2:8" x14ac:dyDescent="0.3">
      <c r="B68"/>
      <c r="C68"/>
      <c r="D68"/>
      <c r="E68"/>
      <c r="F68"/>
      <c r="G68"/>
      <c r="H68"/>
    </row>
    <row r="69" spans="2:8" x14ac:dyDescent="0.3">
      <c r="B69"/>
      <c r="C69"/>
      <c r="D69"/>
      <c r="E69"/>
      <c r="F69"/>
      <c r="G69"/>
      <c r="H69"/>
    </row>
    <row r="70" spans="2:8" x14ac:dyDescent="0.3">
      <c r="B70"/>
      <c r="C70"/>
      <c r="D70"/>
      <c r="E70"/>
      <c r="F70"/>
      <c r="G70"/>
      <c r="H70"/>
    </row>
    <row r="71" spans="2:8" x14ac:dyDescent="0.3">
      <c r="B71"/>
      <c r="C71"/>
      <c r="D71"/>
      <c r="E71"/>
      <c r="F71"/>
      <c r="G71"/>
      <c r="H71"/>
    </row>
    <row r="72" spans="2:8" x14ac:dyDescent="0.3">
      <c r="B72"/>
      <c r="C72"/>
      <c r="D72"/>
      <c r="E72"/>
      <c r="F72"/>
      <c r="G72"/>
      <c r="H72"/>
    </row>
    <row r="73" spans="2:8" x14ac:dyDescent="0.3">
      <c r="B73"/>
      <c r="C73"/>
      <c r="D73"/>
      <c r="E73"/>
      <c r="F73"/>
      <c r="G73"/>
      <c r="H73"/>
    </row>
    <row r="74" spans="2:8" x14ac:dyDescent="0.3">
      <c r="B74"/>
      <c r="C74"/>
      <c r="D74"/>
      <c r="E74"/>
      <c r="F74"/>
      <c r="G74"/>
      <c r="H74"/>
    </row>
    <row r="75" spans="2:8" x14ac:dyDescent="0.3">
      <c r="B75"/>
      <c r="C75"/>
      <c r="D75"/>
      <c r="E75"/>
      <c r="F75"/>
      <c r="G75"/>
      <c r="H75"/>
    </row>
    <row r="76" spans="2:8" x14ac:dyDescent="0.3">
      <c r="B76"/>
      <c r="C76"/>
      <c r="D76"/>
      <c r="E76"/>
      <c r="F76"/>
      <c r="G76"/>
      <c r="H76"/>
    </row>
    <row r="77" spans="2:8" x14ac:dyDescent="0.3">
      <c r="B77"/>
      <c r="C77"/>
      <c r="D77"/>
      <c r="E77"/>
      <c r="F77"/>
      <c r="G77"/>
      <c r="H77"/>
    </row>
    <row r="78" spans="2:8" x14ac:dyDescent="0.3">
      <c r="B78"/>
      <c r="C78"/>
      <c r="D78"/>
      <c r="E78"/>
      <c r="F78"/>
      <c r="G78"/>
      <c r="H78"/>
    </row>
    <row r="79" spans="2:8" x14ac:dyDescent="0.3">
      <c r="B79"/>
      <c r="C79"/>
      <c r="D79"/>
      <c r="E79"/>
      <c r="F79"/>
      <c r="G79"/>
      <c r="H79"/>
    </row>
    <row r="80" spans="2:8" x14ac:dyDescent="0.3">
      <c r="B80"/>
      <c r="C80"/>
      <c r="D80"/>
      <c r="E80"/>
      <c r="F80"/>
      <c r="G80"/>
      <c r="H80"/>
    </row>
    <row r="81" spans="2:8" x14ac:dyDescent="0.3">
      <c r="B81"/>
      <c r="C81"/>
      <c r="D81"/>
      <c r="E81"/>
      <c r="F81"/>
      <c r="G81"/>
      <c r="H81"/>
    </row>
    <row r="82" spans="2:8" x14ac:dyDescent="0.3">
      <c r="B82"/>
      <c r="C82"/>
      <c r="D82"/>
      <c r="E82"/>
      <c r="F82"/>
      <c r="G82"/>
      <c r="H82"/>
    </row>
    <row r="83" spans="2:8" x14ac:dyDescent="0.3">
      <c r="B83"/>
      <c r="C83"/>
      <c r="D83"/>
      <c r="E83"/>
      <c r="F83"/>
      <c r="G83"/>
      <c r="H83"/>
    </row>
    <row r="84" spans="2:8" x14ac:dyDescent="0.3">
      <c r="B84"/>
      <c r="C84"/>
      <c r="D84"/>
      <c r="E84"/>
      <c r="F84"/>
      <c r="G84"/>
      <c r="H84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837FC-3460-42CC-808A-47D2BB6CD5F5}">
  <dimension ref="B1:L61"/>
  <sheetViews>
    <sheetView topLeftCell="A2" zoomScaleNormal="100" workbookViewId="0">
      <selection activeCell="B2" sqref="B2"/>
    </sheetView>
  </sheetViews>
  <sheetFormatPr baseColWidth="10" defaultColWidth="11.44140625" defaultRowHeight="14.4" x14ac:dyDescent="0.3"/>
  <cols>
    <col min="3" max="3" width="13.6640625" customWidth="1"/>
  </cols>
  <sheetData>
    <row r="1" spans="2:12" x14ac:dyDescent="0.3">
      <c r="B1" s="41"/>
      <c r="C1" s="41"/>
      <c r="D1" s="57" t="s">
        <v>64</v>
      </c>
      <c r="E1" s="41"/>
      <c r="F1" s="41"/>
      <c r="G1" s="41"/>
      <c r="H1" s="41"/>
      <c r="I1" s="41"/>
      <c r="J1" s="41"/>
      <c r="K1" s="41"/>
      <c r="L1" s="41"/>
    </row>
    <row r="2" spans="2:12" x14ac:dyDescent="0.3">
      <c r="B2" s="57" t="s">
        <v>118</v>
      </c>
      <c r="C2" s="41"/>
      <c r="D2" s="41">
        <v>88</v>
      </c>
      <c r="E2" s="41"/>
      <c r="F2" s="49" t="s">
        <v>66</v>
      </c>
      <c r="G2" s="58">
        <f>D2/0.5</f>
        <v>176</v>
      </c>
      <c r="H2" s="41"/>
      <c r="I2" s="41"/>
      <c r="J2" s="41" t="s">
        <v>90</v>
      </c>
      <c r="K2" s="41"/>
      <c r="L2" s="41"/>
    </row>
    <row r="3" spans="2:12" x14ac:dyDescent="0.3">
      <c r="B3" s="59" t="s">
        <v>68</v>
      </c>
      <c r="C3" s="59" t="s">
        <v>69</v>
      </c>
      <c r="D3" s="59" t="s">
        <v>70</v>
      </c>
      <c r="E3" s="41"/>
      <c r="F3" s="59" t="s">
        <v>71</v>
      </c>
      <c r="G3" s="59" t="s">
        <v>72</v>
      </c>
      <c r="H3" s="59" t="s">
        <v>73</v>
      </c>
      <c r="I3" s="41"/>
      <c r="J3" s="52" t="s">
        <v>74</v>
      </c>
      <c r="K3" s="52">
        <v>613801</v>
      </c>
      <c r="L3" s="41"/>
    </row>
    <row r="4" spans="2:12" x14ac:dyDescent="0.3">
      <c r="B4" s="52">
        <v>58.075200000000002</v>
      </c>
      <c r="C4" s="52">
        <v>-4.37134</v>
      </c>
      <c r="D4" s="52">
        <v>-17.026700000000002</v>
      </c>
      <c r="E4" s="41"/>
      <c r="F4" s="12">
        <v>6659465.6619999995</v>
      </c>
      <c r="G4" s="12">
        <v>613859.09699999995</v>
      </c>
      <c r="H4" s="12">
        <v>136.839</v>
      </c>
      <c r="I4" s="41"/>
      <c r="J4" s="52" t="s">
        <v>75</v>
      </c>
      <c r="K4" s="52">
        <v>6659470</v>
      </c>
      <c r="L4" s="41"/>
    </row>
    <row r="5" spans="2:12" x14ac:dyDescent="0.3">
      <c r="B5" s="60" t="s">
        <v>76</v>
      </c>
      <c r="C5" s="60" t="s">
        <v>77</v>
      </c>
      <c r="D5" s="60" t="s">
        <v>78</v>
      </c>
      <c r="E5" s="41"/>
      <c r="F5" s="61" t="s">
        <v>5</v>
      </c>
      <c r="G5" s="61" t="s">
        <v>6</v>
      </c>
      <c r="H5" s="61" t="s">
        <v>7</v>
      </c>
      <c r="I5" s="41"/>
      <c r="J5" s="52" t="s">
        <v>79</v>
      </c>
      <c r="K5" s="52">
        <v>153.86000000000001</v>
      </c>
      <c r="L5" s="41"/>
    </row>
    <row r="6" spans="2:12" x14ac:dyDescent="0.3">
      <c r="B6" s="12">
        <f>B4+K3</f>
        <v>613859.07519999996</v>
      </c>
      <c r="C6" s="12">
        <f>C4+K4</f>
        <v>6659465.6286599999</v>
      </c>
      <c r="D6" s="12">
        <f>D4+K5</f>
        <v>136.83330000000001</v>
      </c>
      <c r="E6" s="41"/>
      <c r="F6" s="20">
        <f>C6-F4</f>
        <v>-3.3339999616146088E-2</v>
      </c>
      <c r="G6" s="20">
        <f>B6-G4</f>
        <v>-2.1799999987706542E-2</v>
      </c>
      <c r="H6" s="20">
        <f>D6-H4</f>
        <v>-5.6999999999902684E-3</v>
      </c>
      <c r="I6" s="41"/>
      <c r="J6" s="41"/>
      <c r="K6" s="41"/>
      <c r="L6" s="41"/>
    </row>
    <row r="7" spans="2:12" x14ac:dyDescent="0.3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</row>
    <row r="8" spans="2:12" x14ac:dyDescent="0.3">
      <c r="B8" s="57" t="s">
        <v>119</v>
      </c>
      <c r="C8" s="41"/>
      <c r="D8" s="41">
        <v>327</v>
      </c>
      <c r="E8" s="41"/>
      <c r="F8" s="49" t="s">
        <v>66</v>
      </c>
      <c r="G8" s="58">
        <f>D8/0.5</f>
        <v>654</v>
      </c>
      <c r="H8" s="41"/>
      <c r="I8" s="41"/>
      <c r="J8" s="41"/>
      <c r="K8" s="41"/>
      <c r="L8" s="41"/>
    </row>
    <row r="9" spans="2:12" x14ac:dyDescent="0.3">
      <c r="B9" s="59" t="s">
        <v>68</v>
      </c>
      <c r="C9" s="59" t="s">
        <v>69</v>
      </c>
      <c r="D9" s="59" t="s">
        <v>70</v>
      </c>
      <c r="E9" s="41"/>
      <c r="F9" s="59" t="s">
        <v>71</v>
      </c>
      <c r="G9" s="59" t="s">
        <v>72</v>
      </c>
      <c r="H9" s="59" t="s">
        <v>73</v>
      </c>
      <c r="I9" s="41"/>
      <c r="J9" s="41"/>
      <c r="K9" s="41"/>
      <c r="L9" s="41"/>
    </row>
    <row r="10" spans="2:12" x14ac:dyDescent="0.3">
      <c r="B10" s="52">
        <v>45.451900000000002</v>
      </c>
      <c r="C10" s="52">
        <v>12.313000000000001</v>
      </c>
      <c r="D10" s="52">
        <v>-19.535900000000002</v>
      </c>
      <c r="E10" s="41"/>
      <c r="F10" s="12">
        <v>6659482.3310000002</v>
      </c>
      <c r="G10" s="12">
        <v>613846.49600000004</v>
      </c>
      <c r="H10" s="12">
        <v>134.31</v>
      </c>
      <c r="I10" s="41"/>
      <c r="J10" s="41"/>
      <c r="K10" s="41"/>
      <c r="L10" s="41"/>
    </row>
    <row r="11" spans="2:12" x14ac:dyDescent="0.3">
      <c r="B11" s="60" t="s">
        <v>76</v>
      </c>
      <c r="C11" s="60" t="s">
        <v>77</v>
      </c>
      <c r="D11" s="60" t="s">
        <v>78</v>
      </c>
      <c r="E11" s="41"/>
      <c r="F11" s="61" t="s">
        <v>5</v>
      </c>
      <c r="G11" s="61" t="s">
        <v>6</v>
      </c>
      <c r="H11" s="61" t="s">
        <v>7</v>
      </c>
      <c r="I11" s="41"/>
      <c r="J11" s="41"/>
      <c r="K11" s="41"/>
      <c r="L11" s="41"/>
    </row>
    <row r="12" spans="2:12" x14ac:dyDescent="0.3">
      <c r="B12" s="12">
        <f>B10+K3</f>
        <v>613846.45189999999</v>
      </c>
      <c r="C12" s="12">
        <f>C10+K4</f>
        <v>6659482.3130000001</v>
      </c>
      <c r="D12" s="12">
        <f>D10+K5</f>
        <v>134.32410000000002</v>
      </c>
      <c r="E12" s="41"/>
      <c r="F12" s="20">
        <f>C12-F10</f>
        <v>-1.8000000156462193E-2</v>
      </c>
      <c r="G12" s="20">
        <f>B12-G10</f>
        <v>-4.4100000057369471E-2</v>
      </c>
      <c r="H12" s="20">
        <f>D12-H10</f>
        <v>1.4100000000013324E-2</v>
      </c>
      <c r="I12" s="41"/>
      <c r="J12" s="41"/>
      <c r="K12" s="41"/>
      <c r="L12" s="41"/>
    </row>
    <row r="13" spans="2:12" x14ac:dyDescent="0.3"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2:12" x14ac:dyDescent="0.3">
      <c r="B14" s="57" t="s">
        <v>120</v>
      </c>
      <c r="C14" s="41"/>
      <c r="D14" s="41">
        <v>278</v>
      </c>
      <c r="E14" s="41"/>
      <c r="F14" s="49" t="s">
        <v>66</v>
      </c>
      <c r="G14" s="58">
        <f>D14/0.5</f>
        <v>556</v>
      </c>
      <c r="H14" s="41"/>
      <c r="I14" s="41"/>
      <c r="J14" s="41"/>
      <c r="K14" s="41"/>
      <c r="L14" s="41"/>
    </row>
    <row r="15" spans="2:12" x14ac:dyDescent="0.3">
      <c r="B15" s="59" t="s">
        <v>68</v>
      </c>
      <c r="C15" s="59" t="s">
        <v>69</v>
      </c>
      <c r="D15" s="59" t="s">
        <v>70</v>
      </c>
      <c r="E15" s="41"/>
      <c r="F15" s="59" t="s">
        <v>71</v>
      </c>
      <c r="G15" s="59" t="s">
        <v>72</v>
      </c>
      <c r="H15" s="59" t="s">
        <v>73</v>
      </c>
      <c r="I15" s="41"/>
      <c r="J15" s="41"/>
      <c r="K15" s="41"/>
      <c r="L15" s="41"/>
    </row>
    <row r="16" spans="2:12" x14ac:dyDescent="0.3">
      <c r="B16" s="52">
        <v>76.123500000000007</v>
      </c>
      <c r="C16" s="52">
        <v>16.401399999999999</v>
      </c>
      <c r="D16" s="52">
        <v>-17.7027</v>
      </c>
      <c r="E16" s="41"/>
      <c r="F16" s="12">
        <v>6659486.4560000002</v>
      </c>
      <c r="G16" s="12">
        <v>613877.17500000005</v>
      </c>
      <c r="H16" s="12">
        <v>136.15</v>
      </c>
      <c r="I16" s="41"/>
      <c r="J16" s="41"/>
      <c r="K16" s="41"/>
      <c r="L16" s="41"/>
    </row>
    <row r="17" spans="2:12" x14ac:dyDescent="0.3">
      <c r="B17" s="60" t="s">
        <v>76</v>
      </c>
      <c r="C17" s="60" t="s">
        <v>77</v>
      </c>
      <c r="D17" s="60" t="s">
        <v>78</v>
      </c>
      <c r="E17" s="41"/>
      <c r="F17" s="61" t="s">
        <v>5</v>
      </c>
      <c r="G17" s="61" t="s">
        <v>6</v>
      </c>
      <c r="H17" s="61" t="s">
        <v>7</v>
      </c>
      <c r="I17" s="41"/>
      <c r="J17" s="41"/>
      <c r="K17" s="41"/>
      <c r="L17" s="41"/>
    </row>
    <row r="18" spans="2:12" x14ac:dyDescent="0.3">
      <c r="B18" s="12">
        <f>B16+K3</f>
        <v>613877.12349999999</v>
      </c>
      <c r="C18" s="12">
        <f>C16+K4</f>
        <v>6659486.4013999999</v>
      </c>
      <c r="D18" s="12">
        <f>D16+K5</f>
        <v>136.15730000000002</v>
      </c>
      <c r="E18" s="41"/>
      <c r="F18" s="20">
        <f>C18-F16</f>
        <v>-5.4600000381469727E-2</v>
      </c>
      <c r="G18" s="20">
        <f>B18-G16</f>
        <v>-5.1500000059604645E-2</v>
      </c>
      <c r="H18" s="20">
        <f>D18-H16</f>
        <v>7.3000000000149612E-3</v>
      </c>
      <c r="I18" s="41"/>
      <c r="J18" s="41"/>
      <c r="K18" s="41"/>
      <c r="L18" s="41"/>
    </row>
    <row r="19" spans="2:12" x14ac:dyDescent="0.3"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</row>
    <row r="20" spans="2:12" x14ac:dyDescent="0.3">
      <c r="B20" s="57" t="s">
        <v>94</v>
      </c>
      <c r="C20" s="41"/>
      <c r="D20" s="41"/>
      <c r="E20" s="41"/>
      <c r="F20" s="49" t="s">
        <v>66</v>
      </c>
      <c r="G20" s="58">
        <f>D20/0.24</f>
        <v>0</v>
      </c>
      <c r="H20" s="41"/>
      <c r="I20" s="41"/>
      <c r="J20" s="41"/>
      <c r="K20" s="41"/>
      <c r="L20" s="41"/>
    </row>
    <row r="21" spans="2:12" x14ac:dyDescent="0.3">
      <c r="B21" s="59" t="s">
        <v>68</v>
      </c>
      <c r="C21" s="59" t="s">
        <v>69</v>
      </c>
      <c r="D21" s="59" t="s">
        <v>70</v>
      </c>
      <c r="E21" s="41"/>
      <c r="F21" s="59" t="s">
        <v>71</v>
      </c>
      <c r="G21" s="59" t="s">
        <v>72</v>
      </c>
      <c r="H21" s="59" t="s">
        <v>73</v>
      </c>
      <c r="I21" s="41"/>
      <c r="J21" s="41"/>
      <c r="K21" s="41"/>
      <c r="L21" s="41"/>
    </row>
    <row r="22" spans="2:12" x14ac:dyDescent="0.3">
      <c r="B22" s="52">
        <v>155.19399999999999</v>
      </c>
      <c r="C22" s="52">
        <v>-31.544599999999999</v>
      </c>
      <c r="D22" s="52">
        <v>-17.272600000000001</v>
      </c>
      <c r="E22" s="41"/>
      <c r="F22" s="12">
        <v>6659438.4630000005</v>
      </c>
      <c r="G22" s="12">
        <v>613956.21799999999</v>
      </c>
      <c r="H22" s="12">
        <v>136.53437</v>
      </c>
      <c r="I22" s="41"/>
      <c r="J22" s="41"/>
      <c r="K22" s="41"/>
      <c r="L22" s="41"/>
    </row>
    <row r="23" spans="2:12" x14ac:dyDescent="0.3">
      <c r="B23" s="60" t="s">
        <v>76</v>
      </c>
      <c r="C23" s="60" t="s">
        <v>77</v>
      </c>
      <c r="D23" s="60" t="s">
        <v>78</v>
      </c>
      <c r="E23" s="41"/>
      <c r="F23" s="61" t="s">
        <v>5</v>
      </c>
      <c r="G23" s="61" t="s">
        <v>6</v>
      </c>
      <c r="H23" s="61" t="s">
        <v>7</v>
      </c>
      <c r="I23" s="41"/>
      <c r="J23" s="41"/>
      <c r="K23" s="41"/>
      <c r="L23" s="41"/>
    </row>
    <row r="24" spans="2:12" x14ac:dyDescent="0.3">
      <c r="B24" s="12">
        <f>B22+K3</f>
        <v>613956.19400000002</v>
      </c>
      <c r="C24" s="12">
        <f>C22+K4</f>
        <v>6659438.4554000003</v>
      </c>
      <c r="D24" s="12">
        <f>D22+K5</f>
        <v>136.5874</v>
      </c>
      <c r="E24" s="41"/>
      <c r="F24" s="20">
        <f>C24-F22</f>
        <v>-7.6000001281499863E-3</v>
      </c>
      <c r="G24" s="20">
        <f>B24-G22</f>
        <v>-2.3999999975785613E-2</v>
      </c>
      <c r="H24" s="9">
        <f>D24-H22</f>
        <v>5.3030000000006794E-2</v>
      </c>
      <c r="I24" s="41"/>
      <c r="J24" s="41"/>
      <c r="K24" s="41"/>
      <c r="L24" s="41"/>
    </row>
    <row r="25" spans="2:12" x14ac:dyDescent="0.3"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</row>
    <row r="26" spans="2:12" x14ac:dyDescent="0.3">
      <c r="B26" s="57" t="s">
        <v>95</v>
      </c>
      <c r="C26" s="41"/>
      <c r="D26" s="41">
        <v>200</v>
      </c>
      <c r="E26" s="41"/>
      <c r="F26" s="49" t="s">
        <v>66</v>
      </c>
      <c r="G26" s="58">
        <f>D26/0.24</f>
        <v>833.33333333333337</v>
      </c>
      <c r="H26" s="41"/>
      <c r="I26" s="41"/>
      <c r="J26" s="41"/>
      <c r="K26" s="41"/>
      <c r="L26" s="41"/>
    </row>
    <row r="27" spans="2:12" x14ac:dyDescent="0.3">
      <c r="B27" s="59" t="s">
        <v>68</v>
      </c>
      <c r="C27" s="59" t="s">
        <v>69</v>
      </c>
      <c r="D27" s="59" t="s">
        <v>70</v>
      </c>
      <c r="E27" s="41"/>
      <c r="F27" s="59" t="s">
        <v>71</v>
      </c>
      <c r="G27" s="59" t="s">
        <v>72</v>
      </c>
      <c r="H27" s="59" t="s">
        <v>73</v>
      </c>
      <c r="I27" s="41"/>
      <c r="J27" s="41"/>
      <c r="K27" s="41"/>
      <c r="L27" s="41"/>
    </row>
    <row r="28" spans="2:12" x14ac:dyDescent="0.3">
      <c r="B28" s="52">
        <v>-18.1934</v>
      </c>
      <c r="C28" s="52">
        <v>-29.9693</v>
      </c>
      <c r="D28" s="52">
        <v>-18.060500000000001</v>
      </c>
      <c r="E28" s="41"/>
      <c r="F28" s="12">
        <v>6659440.0410000002</v>
      </c>
      <c r="G28" s="12">
        <v>613782.85800000001</v>
      </c>
      <c r="H28" s="12">
        <v>135.8185</v>
      </c>
      <c r="I28" s="41"/>
      <c r="J28" s="41"/>
      <c r="K28" s="41"/>
      <c r="L28" s="41"/>
    </row>
    <row r="29" spans="2:12" x14ac:dyDescent="0.3">
      <c r="B29" s="60" t="s">
        <v>76</v>
      </c>
      <c r="C29" s="60" t="s">
        <v>77</v>
      </c>
      <c r="D29" s="60" t="s">
        <v>78</v>
      </c>
      <c r="E29" s="41"/>
      <c r="F29" s="61" t="s">
        <v>5</v>
      </c>
      <c r="G29" s="61" t="s">
        <v>6</v>
      </c>
      <c r="H29" s="61" t="s">
        <v>7</v>
      </c>
      <c r="I29" s="41"/>
      <c r="J29" s="41"/>
      <c r="K29" s="41"/>
      <c r="L29" s="41"/>
    </row>
    <row r="30" spans="2:12" x14ac:dyDescent="0.3">
      <c r="B30" s="62">
        <f>B28+K3</f>
        <v>613782.80660000001</v>
      </c>
      <c r="C30" s="62">
        <f>C28+K4</f>
        <v>6659440.0307</v>
      </c>
      <c r="D30" s="12">
        <f>D28+K5</f>
        <v>135.79950000000002</v>
      </c>
      <c r="E30" s="41"/>
      <c r="F30" s="20">
        <f>C30-F28</f>
        <v>-1.0300000198185444E-2</v>
      </c>
      <c r="G30" s="20">
        <f>B30-G28</f>
        <v>-5.1399999996647239E-2</v>
      </c>
      <c r="H30" s="20">
        <f>D30-H28</f>
        <v>-1.8999999999977035E-2</v>
      </c>
      <c r="I30" s="41"/>
      <c r="J30" s="41"/>
      <c r="K30" s="41"/>
      <c r="L30" s="41"/>
    </row>
    <row r="31" spans="2:12" x14ac:dyDescent="0.3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</row>
    <row r="32" spans="2:12" x14ac:dyDescent="0.3">
      <c r="B32" s="57" t="s">
        <v>96</v>
      </c>
      <c r="C32" s="41"/>
      <c r="D32" s="41">
        <v>188</v>
      </c>
      <c r="E32" s="41"/>
      <c r="F32" s="49" t="s">
        <v>66</v>
      </c>
      <c r="G32" s="58">
        <f>D32/0.24</f>
        <v>783.33333333333337</v>
      </c>
      <c r="H32" s="41"/>
      <c r="I32" s="41"/>
      <c r="J32" s="41"/>
      <c r="K32" s="41"/>
      <c r="L32" s="41"/>
    </row>
    <row r="33" spans="2:12" x14ac:dyDescent="0.3">
      <c r="B33" s="59" t="s">
        <v>68</v>
      </c>
      <c r="C33" s="59" t="s">
        <v>69</v>
      </c>
      <c r="D33" s="59" t="s">
        <v>70</v>
      </c>
      <c r="E33" s="41"/>
      <c r="F33" s="59" t="s">
        <v>71</v>
      </c>
      <c r="G33" s="59" t="s">
        <v>72</v>
      </c>
      <c r="H33" s="59" t="s">
        <v>73</v>
      </c>
      <c r="I33" s="41"/>
      <c r="J33" s="41"/>
      <c r="K33" s="41"/>
      <c r="L33" s="41"/>
    </row>
    <row r="34" spans="2:12" x14ac:dyDescent="0.3">
      <c r="B34" s="52">
        <v>-27.5092</v>
      </c>
      <c r="C34" s="52">
        <v>-40.4343</v>
      </c>
      <c r="D34" s="52">
        <v>-17.458400000000001</v>
      </c>
      <c r="E34" s="41"/>
      <c r="F34" s="12">
        <v>6659429.6289999997</v>
      </c>
      <c r="G34" s="12">
        <v>613773.52300000004</v>
      </c>
      <c r="H34" s="12">
        <v>136.385535</v>
      </c>
      <c r="I34" s="41"/>
      <c r="J34" s="41"/>
      <c r="K34" s="41"/>
      <c r="L34" s="41"/>
    </row>
    <row r="35" spans="2:12" x14ac:dyDescent="0.3">
      <c r="B35" s="60" t="s">
        <v>76</v>
      </c>
      <c r="C35" s="60" t="s">
        <v>77</v>
      </c>
      <c r="D35" s="60" t="s">
        <v>78</v>
      </c>
      <c r="E35" s="41"/>
      <c r="F35" s="61" t="s">
        <v>5</v>
      </c>
      <c r="G35" s="61" t="s">
        <v>6</v>
      </c>
      <c r="H35" s="61" t="s">
        <v>7</v>
      </c>
      <c r="I35" s="41"/>
      <c r="J35" s="41"/>
      <c r="K35" s="41"/>
      <c r="L35" s="41"/>
    </row>
    <row r="36" spans="2:12" x14ac:dyDescent="0.3">
      <c r="B36" s="62">
        <f>B34+K3</f>
        <v>613773.49080000003</v>
      </c>
      <c r="C36" s="62">
        <f>C34+K4</f>
        <v>6659429.5657000002</v>
      </c>
      <c r="D36" s="12">
        <f>D34+K5</f>
        <v>136.4016</v>
      </c>
      <c r="E36" s="41"/>
      <c r="F36" s="20">
        <f>C36-F34</f>
        <v>-6.3299999572336674E-2</v>
      </c>
      <c r="G36" s="20">
        <f>B36-G34</f>
        <v>-3.2200000016018748E-2</v>
      </c>
      <c r="H36" s="20">
        <f>D36-H34</f>
        <v>1.6064999999997553E-2</v>
      </c>
      <c r="I36" s="41"/>
      <c r="J36" s="41"/>
      <c r="K36" s="41"/>
      <c r="L36" s="41"/>
    </row>
    <row r="37" spans="2:12" x14ac:dyDescent="0.3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</row>
    <row r="38" spans="2:12" x14ac:dyDescent="0.3">
      <c r="B38" s="57" t="s">
        <v>97</v>
      </c>
      <c r="C38" s="41"/>
      <c r="D38" s="41">
        <v>203</v>
      </c>
      <c r="E38" s="41"/>
      <c r="F38" s="49" t="s">
        <v>66</v>
      </c>
      <c r="G38" s="58">
        <f>D38/0.5</f>
        <v>406</v>
      </c>
      <c r="H38" s="41"/>
      <c r="I38" s="41"/>
      <c r="J38" s="41"/>
      <c r="K38" s="41"/>
      <c r="L38" s="41"/>
    </row>
    <row r="39" spans="2:12" x14ac:dyDescent="0.3">
      <c r="B39" s="59" t="s">
        <v>68</v>
      </c>
      <c r="C39" s="59" t="s">
        <v>69</v>
      </c>
      <c r="D39" s="59" t="s">
        <v>70</v>
      </c>
      <c r="E39" s="41"/>
      <c r="F39" s="59" t="s">
        <v>71</v>
      </c>
      <c r="G39" s="59" t="s">
        <v>72</v>
      </c>
      <c r="H39" s="59" t="s">
        <v>73</v>
      </c>
      <c r="I39" s="41"/>
      <c r="J39" s="41"/>
      <c r="K39" s="41"/>
      <c r="L39" s="41"/>
    </row>
    <row r="40" spans="2:12" x14ac:dyDescent="0.3">
      <c r="B40" s="52">
        <v>-42.7209</v>
      </c>
      <c r="C40" s="52">
        <v>-2.6697500000000001</v>
      </c>
      <c r="D40" s="52">
        <v>-18.081900000000001</v>
      </c>
      <c r="E40" s="41"/>
      <c r="F40" s="12">
        <v>6659467.3099999996</v>
      </c>
      <c r="G40" s="12">
        <v>613758.22600000002</v>
      </c>
      <c r="H40" s="12">
        <v>135.76604499999999</v>
      </c>
      <c r="I40" s="41"/>
      <c r="J40" s="41"/>
      <c r="K40" s="41"/>
      <c r="L40" s="41"/>
    </row>
    <row r="41" spans="2:12" x14ac:dyDescent="0.3">
      <c r="B41" s="60" t="s">
        <v>76</v>
      </c>
      <c r="C41" s="60" t="s">
        <v>77</v>
      </c>
      <c r="D41" s="60" t="s">
        <v>78</v>
      </c>
      <c r="E41" s="41"/>
      <c r="F41" s="61" t="s">
        <v>5</v>
      </c>
      <c r="G41" s="61" t="s">
        <v>6</v>
      </c>
      <c r="H41" s="61" t="s">
        <v>7</v>
      </c>
      <c r="I41" s="41"/>
      <c r="J41" s="41"/>
      <c r="K41" s="41"/>
      <c r="L41" s="41"/>
    </row>
    <row r="42" spans="2:12" x14ac:dyDescent="0.3">
      <c r="B42" s="62">
        <f>B40+K3</f>
        <v>613758.27910000004</v>
      </c>
      <c r="C42" s="62">
        <f>C40+K4</f>
        <v>6659467.3302499996</v>
      </c>
      <c r="D42" s="12">
        <f>D40+K5</f>
        <v>135.77810000000002</v>
      </c>
      <c r="E42" s="41"/>
      <c r="F42" s="20">
        <f>C42-F40</f>
        <v>2.0250000059604645E-2</v>
      </c>
      <c r="G42" s="20">
        <f>B42-G40</f>
        <v>5.3100000019185245E-2</v>
      </c>
      <c r="H42" s="20">
        <f>D42-H40</f>
        <v>1.2055000000032123E-2</v>
      </c>
      <c r="I42" s="41"/>
      <c r="J42" s="41"/>
      <c r="K42" s="41"/>
      <c r="L42" s="41"/>
    </row>
    <row r="43" spans="2:12" x14ac:dyDescent="0.3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</row>
    <row r="44" spans="2:12" x14ac:dyDescent="0.3">
      <c r="B44" s="57" t="s">
        <v>98</v>
      </c>
      <c r="C44" s="41"/>
      <c r="D44" s="41">
        <v>177</v>
      </c>
      <c r="E44" s="41"/>
      <c r="F44" s="49" t="s">
        <v>66</v>
      </c>
      <c r="G44" s="58">
        <f>D44/0.5</f>
        <v>354</v>
      </c>
      <c r="H44" s="41"/>
      <c r="I44" s="41"/>
      <c r="J44" s="41"/>
      <c r="K44" s="41"/>
      <c r="L44" s="41"/>
    </row>
    <row r="45" spans="2:12" x14ac:dyDescent="0.3">
      <c r="B45" s="59" t="s">
        <v>68</v>
      </c>
      <c r="C45" s="59" t="s">
        <v>69</v>
      </c>
      <c r="D45" s="59" t="s">
        <v>70</v>
      </c>
      <c r="E45" s="41"/>
      <c r="F45" s="59" t="s">
        <v>71</v>
      </c>
      <c r="G45" s="59" t="s">
        <v>72</v>
      </c>
      <c r="H45" s="59" t="s">
        <v>73</v>
      </c>
      <c r="I45" s="41"/>
      <c r="J45" s="41"/>
      <c r="K45" s="41"/>
      <c r="L45" s="41"/>
    </row>
    <row r="46" spans="2:12" x14ac:dyDescent="0.3">
      <c r="B46" s="52">
        <v>92.210499999999996</v>
      </c>
      <c r="C46" s="52">
        <v>94.388599999999997</v>
      </c>
      <c r="D46" s="52">
        <v>-20.1952</v>
      </c>
      <c r="E46" s="41"/>
      <c r="F46" s="12">
        <v>6659564.4450000003</v>
      </c>
      <c r="G46" s="12">
        <v>613893.24100000004</v>
      </c>
      <c r="H46" s="12">
        <v>133.67099999999999</v>
      </c>
      <c r="I46" s="41"/>
      <c r="J46" s="41"/>
      <c r="K46" s="41"/>
      <c r="L46" s="41"/>
    </row>
    <row r="47" spans="2:12" x14ac:dyDescent="0.3">
      <c r="B47" s="60" t="s">
        <v>76</v>
      </c>
      <c r="C47" s="60" t="s">
        <v>77</v>
      </c>
      <c r="D47" s="60" t="s">
        <v>78</v>
      </c>
      <c r="E47" s="41"/>
      <c r="F47" s="61" t="s">
        <v>5</v>
      </c>
      <c r="G47" s="61" t="s">
        <v>6</v>
      </c>
      <c r="H47" s="61" t="s">
        <v>7</v>
      </c>
      <c r="I47" s="41"/>
      <c r="J47" s="41"/>
      <c r="K47" s="41"/>
      <c r="L47" s="41"/>
    </row>
    <row r="48" spans="2:12" x14ac:dyDescent="0.3">
      <c r="B48" s="62">
        <f>B46+K3</f>
        <v>613893.21050000004</v>
      </c>
      <c r="C48" s="62">
        <f>C46+K4</f>
        <v>6659564.3886000002</v>
      </c>
      <c r="D48" s="12">
        <f>D46+K5</f>
        <v>133.66480000000001</v>
      </c>
      <c r="E48" s="41"/>
      <c r="F48" s="20">
        <f>C48-F46</f>
        <v>-5.6400000117719173E-2</v>
      </c>
      <c r="G48" s="20">
        <f>B48-G46</f>
        <v>-3.0499999993480742E-2</v>
      </c>
      <c r="H48" s="20">
        <f>D48-H46</f>
        <v>-6.199999999978445E-3</v>
      </c>
      <c r="I48" s="41"/>
      <c r="J48" s="41"/>
      <c r="K48" s="41"/>
      <c r="L48" s="41"/>
    </row>
    <row r="49" spans="2:12" x14ac:dyDescent="0.3"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</row>
    <row r="50" spans="2:12" x14ac:dyDescent="0.3">
      <c r="B50" s="57" t="s">
        <v>99</v>
      </c>
      <c r="C50" s="41"/>
      <c r="D50" s="41">
        <v>84</v>
      </c>
      <c r="E50" s="41"/>
      <c r="F50" s="49" t="s">
        <v>66</v>
      </c>
      <c r="G50" s="58">
        <f>D50/0.5</f>
        <v>168</v>
      </c>
      <c r="H50" s="41"/>
      <c r="I50" s="41"/>
      <c r="J50" s="41"/>
      <c r="K50" s="41"/>
      <c r="L50" s="41"/>
    </row>
    <row r="51" spans="2:12" x14ac:dyDescent="0.3">
      <c r="B51" s="59" t="s">
        <v>68</v>
      </c>
      <c r="C51" s="59" t="s">
        <v>69</v>
      </c>
      <c r="D51" s="59" t="s">
        <v>70</v>
      </c>
      <c r="E51" s="41"/>
      <c r="F51" s="59" t="s">
        <v>71</v>
      </c>
      <c r="G51" s="59" t="s">
        <v>72</v>
      </c>
      <c r="H51" s="59" t="s">
        <v>73</v>
      </c>
      <c r="I51" s="41"/>
      <c r="J51" s="41"/>
      <c r="K51" s="41"/>
      <c r="L51" s="41"/>
    </row>
    <row r="52" spans="2:12" x14ac:dyDescent="0.3">
      <c r="B52" s="52">
        <v>92.637900000000002</v>
      </c>
      <c r="C52" s="52">
        <v>-44.6145</v>
      </c>
      <c r="D52" s="52">
        <v>6.1204900000000002</v>
      </c>
      <c r="E52" s="41"/>
      <c r="F52" s="12">
        <v>6659425.4359999998</v>
      </c>
      <c r="G52" s="12">
        <v>613893.62399999995</v>
      </c>
      <c r="H52" s="12">
        <v>159.982</v>
      </c>
      <c r="I52" s="41"/>
      <c r="J52" s="41"/>
      <c r="K52" s="41"/>
      <c r="L52" s="41"/>
    </row>
    <row r="53" spans="2:12" x14ac:dyDescent="0.3">
      <c r="B53" s="60" t="s">
        <v>76</v>
      </c>
      <c r="C53" s="60" t="s">
        <v>77</v>
      </c>
      <c r="D53" s="60" t="s">
        <v>78</v>
      </c>
      <c r="E53" s="41"/>
      <c r="F53" s="61" t="s">
        <v>5</v>
      </c>
      <c r="G53" s="61" t="s">
        <v>6</v>
      </c>
      <c r="H53" s="61" t="s">
        <v>7</v>
      </c>
      <c r="I53" s="41"/>
      <c r="J53" s="41"/>
      <c r="K53" s="41"/>
      <c r="L53" s="41"/>
    </row>
    <row r="54" spans="2:12" x14ac:dyDescent="0.3">
      <c r="B54" s="62">
        <f>B52+K3</f>
        <v>613893.63789999997</v>
      </c>
      <c r="C54" s="62">
        <f>C52+K4</f>
        <v>6659425.3854999999</v>
      </c>
      <c r="D54" s="12">
        <f>D52+K5</f>
        <v>159.98049</v>
      </c>
      <c r="E54" s="41"/>
      <c r="F54" s="20">
        <f>C54-F52</f>
        <v>-5.0499999895691872E-2</v>
      </c>
      <c r="G54" s="20">
        <f>B54-G52</f>
        <v>1.3900000019930303E-2</v>
      </c>
      <c r="H54" s="20">
        <f>D54-H52</f>
        <v>-1.5099999999961256E-3</v>
      </c>
      <c r="I54" s="41"/>
      <c r="J54" s="41"/>
      <c r="K54" s="41"/>
      <c r="L54" s="41"/>
    </row>
    <row r="55" spans="2:12" x14ac:dyDescent="0.3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</row>
    <row r="56" spans="2:12" x14ac:dyDescent="0.3">
      <c r="B56" s="57" t="s">
        <v>100</v>
      </c>
      <c r="C56" s="41"/>
      <c r="D56" s="41">
        <v>386</v>
      </c>
      <c r="E56" s="41"/>
      <c r="F56" s="49" t="s">
        <v>66</v>
      </c>
      <c r="G56" s="58">
        <f>D56/0.5024</f>
        <v>768.31210191082812</v>
      </c>
      <c r="H56" s="41"/>
      <c r="I56" s="41"/>
      <c r="J56" s="41"/>
      <c r="K56" s="41"/>
      <c r="L56" s="41"/>
    </row>
    <row r="57" spans="2:12" x14ac:dyDescent="0.3">
      <c r="B57" s="59" t="s">
        <v>68</v>
      </c>
      <c r="C57" s="59" t="s">
        <v>69</v>
      </c>
      <c r="D57" s="59" t="s">
        <v>70</v>
      </c>
      <c r="E57" s="41"/>
      <c r="F57" s="59" t="s">
        <v>71</v>
      </c>
      <c r="G57" s="59" t="s">
        <v>72</v>
      </c>
      <c r="H57" s="59" t="s">
        <v>73</v>
      </c>
      <c r="I57" s="41"/>
      <c r="J57" s="41"/>
      <c r="K57" s="41"/>
      <c r="L57" s="41"/>
    </row>
    <row r="58" spans="2:12" x14ac:dyDescent="0.3">
      <c r="B58" s="52">
        <v>4.6387400000000003</v>
      </c>
      <c r="C58" s="52">
        <v>-19.389199999999999</v>
      </c>
      <c r="D58" s="52">
        <v>-18.326899999999998</v>
      </c>
      <c r="E58" s="41"/>
      <c r="F58" s="12">
        <v>6659450.6129999999</v>
      </c>
      <c r="G58" s="12">
        <v>613805.62399999995</v>
      </c>
      <c r="H58" s="12">
        <v>135.55242000000001</v>
      </c>
      <c r="I58" s="41"/>
      <c r="J58" s="41"/>
      <c r="K58" s="41"/>
      <c r="L58" s="41"/>
    </row>
    <row r="59" spans="2:12" x14ac:dyDescent="0.3">
      <c r="B59" s="60" t="s">
        <v>76</v>
      </c>
      <c r="C59" s="60" t="s">
        <v>77</v>
      </c>
      <c r="D59" s="60" t="s">
        <v>78</v>
      </c>
      <c r="E59" s="41"/>
      <c r="F59" s="61" t="s">
        <v>5</v>
      </c>
      <c r="G59" s="61" t="s">
        <v>6</v>
      </c>
      <c r="H59" s="61" t="s">
        <v>7</v>
      </c>
      <c r="I59" s="41"/>
      <c r="J59" s="41"/>
      <c r="K59" s="41"/>
      <c r="L59" s="41"/>
    </row>
    <row r="60" spans="2:12" x14ac:dyDescent="0.3">
      <c r="B60" s="62">
        <f>B58+K3</f>
        <v>613805.63873999997</v>
      </c>
      <c r="C60" s="62">
        <f>C58+K4</f>
        <v>6659450.6107999999</v>
      </c>
      <c r="D60" s="12">
        <f>D58+K5</f>
        <v>135.53310000000002</v>
      </c>
      <c r="E60" s="41"/>
      <c r="F60" s="20">
        <f>C60-F58</f>
        <v>-2.199999988079071E-3</v>
      </c>
      <c r="G60" s="20">
        <f>B60-G58</f>
        <v>1.4740000013262033E-2</v>
      </c>
      <c r="H60" s="20">
        <f>D60-H58</f>
        <v>-1.9319999999993342E-2</v>
      </c>
      <c r="I60" s="41"/>
      <c r="J60" s="41"/>
      <c r="K60" s="41"/>
      <c r="L60" s="41"/>
    </row>
    <row r="61" spans="2:12" x14ac:dyDescent="0.3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1E5A7-9508-49BE-A698-FF1FF4E492A9}">
  <dimension ref="B1:L61"/>
  <sheetViews>
    <sheetView topLeftCell="A2" workbookViewId="0">
      <selection activeCell="B2" sqref="B2"/>
    </sheetView>
  </sheetViews>
  <sheetFormatPr baseColWidth="10" defaultColWidth="11.44140625" defaultRowHeight="14.4" x14ac:dyDescent="0.3"/>
  <cols>
    <col min="3" max="3" width="12.6640625" customWidth="1"/>
  </cols>
  <sheetData>
    <row r="1" spans="2:12" x14ac:dyDescent="0.3">
      <c r="B1" s="41"/>
      <c r="C1" s="41"/>
      <c r="D1" s="57" t="s">
        <v>64</v>
      </c>
      <c r="E1" s="41"/>
      <c r="F1" s="41"/>
      <c r="G1" s="41"/>
      <c r="H1" s="41"/>
      <c r="I1" s="41"/>
      <c r="J1" s="41"/>
      <c r="K1" s="41"/>
      <c r="L1" s="41"/>
    </row>
    <row r="2" spans="2:12" x14ac:dyDescent="0.3">
      <c r="B2" s="57" t="s">
        <v>118</v>
      </c>
      <c r="C2" s="41"/>
      <c r="D2" s="41">
        <v>99</v>
      </c>
      <c r="E2" s="41"/>
      <c r="F2" s="49" t="s">
        <v>66</v>
      </c>
      <c r="G2" s="58">
        <f>D2/0.5</f>
        <v>198</v>
      </c>
      <c r="H2" s="41"/>
      <c r="I2" s="41"/>
      <c r="J2" s="41" t="s">
        <v>90</v>
      </c>
      <c r="K2" s="41"/>
      <c r="L2" s="41"/>
    </row>
    <row r="3" spans="2:12" x14ac:dyDescent="0.3">
      <c r="B3" s="59" t="s">
        <v>68</v>
      </c>
      <c r="C3" s="59" t="s">
        <v>69</v>
      </c>
      <c r="D3" s="59" t="s">
        <v>70</v>
      </c>
      <c r="E3" s="41"/>
      <c r="F3" s="59" t="s">
        <v>71</v>
      </c>
      <c r="G3" s="59" t="s">
        <v>72</v>
      </c>
      <c r="H3" s="59" t="s">
        <v>73</v>
      </c>
      <c r="I3" s="41"/>
      <c r="J3" s="52" t="s">
        <v>74</v>
      </c>
      <c r="K3" s="52">
        <v>613801</v>
      </c>
      <c r="L3" s="41"/>
    </row>
    <row r="4" spans="2:12" x14ac:dyDescent="0.3">
      <c r="B4" s="52">
        <v>58.1188</v>
      </c>
      <c r="C4" s="52">
        <v>-4.39541</v>
      </c>
      <c r="D4" s="52">
        <v>-17.0152</v>
      </c>
      <c r="E4" s="41"/>
      <c r="F4" s="12">
        <v>6659465.6619999995</v>
      </c>
      <c r="G4" s="12">
        <v>613859.09699999995</v>
      </c>
      <c r="H4" s="12">
        <v>136.839</v>
      </c>
      <c r="I4" s="41"/>
      <c r="J4" s="52" t="s">
        <v>75</v>
      </c>
      <c r="K4" s="52">
        <v>6659470</v>
      </c>
      <c r="L4" s="41"/>
    </row>
    <row r="5" spans="2:12" x14ac:dyDescent="0.3">
      <c r="B5" s="60" t="s">
        <v>76</v>
      </c>
      <c r="C5" s="60" t="s">
        <v>77</v>
      </c>
      <c r="D5" s="60" t="s">
        <v>78</v>
      </c>
      <c r="E5" s="41"/>
      <c r="F5" s="61" t="s">
        <v>5</v>
      </c>
      <c r="G5" s="61" t="s">
        <v>6</v>
      </c>
      <c r="H5" s="61" t="s">
        <v>7</v>
      </c>
      <c r="I5" s="41"/>
      <c r="J5" s="52" t="s">
        <v>79</v>
      </c>
      <c r="K5" s="52">
        <v>153.86000000000001</v>
      </c>
      <c r="L5" s="41"/>
    </row>
    <row r="6" spans="2:12" x14ac:dyDescent="0.3">
      <c r="B6" s="12">
        <f>B4+K3</f>
        <v>613859.11880000005</v>
      </c>
      <c r="C6" s="12">
        <f>C4+K4</f>
        <v>6659465.6045899997</v>
      </c>
      <c r="D6" s="12">
        <f>D4+K5</f>
        <v>136.84480000000002</v>
      </c>
      <c r="E6" s="41"/>
      <c r="F6" s="20">
        <f>C6-F4</f>
        <v>-5.7409999892115593E-2</v>
      </c>
      <c r="G6" s="20">
        <f>B6-G4</f>
        <v>2.1800000104121864E-2</v>
      </c>
      <c r="H6" s="20">
        <f>D6-H4</f>
        <v>5.8000000000220098E-3</v>
      </c>
      <c r="I6" s="41"/>
      <c r="J6" s="41"/>
      <c r="K6" s="41"/>
      <c r="L6" s="41"/>
    </row>
    <row r="7" spans="2:12" x14ac:dyDescent="0.3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</row>
    <row r="8" spans="2:12" x14ac:dyDescent="0.3">
      <c r="B8" s="57" t="s">
        <v>119</v>
      </c>
      <c r="C8" s="41"/>
      <c r="D8" s="41">
        <v>254</v>
      </c>
      <c r="E8" s="41"/>
      <c r="F8" s="49" t="s">
        <v>66</v>
      </c>
      <c r="G8" s="58">
        <f>D8/0.5</f>
        <v>508</v>
      </c>
      <c r="H8" s="41"/>
      <c r="I8" s="41"/>
      <c r="J8" s="41"/>
      <c r="K8" s="41"/>
      <c r="L8" s="41"/>
    </row>
    <row r="9" spans="2:12" x14ac:dyDescent="0.3">
      <c r="B9" s="59" t="s">
        <v>68</v>
      </c>
      <c r="C9" s="59" t="s">
        <v>69</v>
      </c>
      <c r="D9" s="59" t="s">
        <v>70</v>
      </c>
      <c r="E9" s="41"/>
      <c r="F9" s="59" t="s">
        <v>71</v>
      </c>
      <c r="G9" s="59" t="s">
        <v>72</v>
      </c>
      <c r="H9" s="59" t="s">
        <v>73</v>
      </c>
      <c r="I9" s="41"/>
      <c r="J9" s="41"/>
      <c r="K9" s="41"/>
      <c r="L9" s="41"/>
    </row>
    <row r="10" spans="2:12" x14ac:dyDescent="0.3">
      <c r="B10" s="52">
        <v>45.459600000000002</v>
      </c>
      <c r="C10" s="52">
        <v>12.3421</v>
      </c>
      <c r="D10" s="52">
        <v>-19.564499999999999</v>
      </c>
      <c r="E10" s="41"/>
      <c r="F10" s="12">
        <v>6659482.3310000002</v>
      </c>
      <c r="G10" s="12">
        <v>613846.49600000004</v>
      </c>
      <c r="H10" s="12">
        <v>134.31</v>
      </c>
      <c r="I10" s="41"/>
      <c r="J10" s="41"/>
      <c r="K10" s="41"/>
      <c r="L10" s="41"/>
    </row>
    <row r="11" spans="2:12" x14ac:dyDescent="0.3">
      <c r="B11" s="60" t="s">
        <v>76</v>
      </c>
      <c r="C11" s="60" t="s">
        <v>77</v>
      </c>
      <c r="D11" s="60" t="s">
        <v>78</v>
      </c>
      <c r="E11" s="41"/>
      <c r="F11" s="61" t="s">
        <v>5</v>
      </c>
      <c r="G11" s="61" t="s">
        <v>6</v>
      </c>
      <c r="H11" s="61" t="s">
        <v>7</v>
      </c>
      <c r="I11" s="41"/>
      <c r="J11" s="41"/>
      <c r="K11" s="41"/>
      <c r="L11" s="41"/>
    </row>
    <row r="12" spans="2:12" x14ac:dyDescent="0.3">
      <c r="B12" s="12">
        <f>B10+K3</f>
        <v>613846.45959999994</v>
      </c>
      <c r="C12" s="12">
        <f>C10+K4</f>
        <v>6659482.3421</v>
      </c>
      <c r="D12" s="12">
        <f>D10+K5</f>
        <v>134.2955</v>
      </c>
      <c r="E12" s="41"/>
      <c r="F12" s="20">
        <f>C12-F10</f>
        <v>1.1099999770522118E-2</v>
      </c>
      <c r="G12" s="20">
        <f>B12-G10</f>
        <v>-3.6400000099092722E-2</v>
      </c>
      <c r="H12" s="20">
        <f>D12-H10</f>
        <v>-1.4499999999998181E-2</v>
      </c>
      <c r="I12" s="41"/>
      <c r="J12" s="41"/>
      <c r="K12" s="41"/>
      <c r="L12" s="41"/>
    </row>
    <row r="13" spans="2:12" x14ac:dyDescent="0.3">
      <c r="B13" s="41"/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2:12" x14ac:dyDescent="0.3">
      <c r="B14" s="57" t="s">
        <v>120</v>
      </c>
      <c r="C14" s="41"/>
      <c r="D14" s="41">
        <v>253</v>
      </c>
      <c r="E14" s="41"/>
      <c r="F14" s="49" t="s">
        <v>66</v>
      </c>
      <c r="G14" s="58">
        <f>D14/0.5</f>
        <v>506</v>
      </c>
      <c r="H14" s="41"/>
      <c r="I14" s="41"/>
      <c r="J14" s="41"/>
      <c r="K14" s="41"/>
      <c r="L14" s="41"/>
    </row>
    <row r="15" spans="2:12" x14ac:dyDescent="0.3">
      <c r="B15" s="59" t="s">
        <v>68</v>
      </c>
      <c r="C15" s="59" t="s">
        <v>69</v>
      </c>
      <c r="D15" s="59" t="s">
        <v>70</v>
      </c>
      <c r="E15" s="41"/>
      <c r="F15" s="59" t="s">
        <v>71</v>
      </c>
      <c r="G15" s="59" t="s">
        <v>72</v>
      </c>
      <c r="H15" s="59" t="s">
        <v>73</v>
      </c>
      <c r="I15" s="41"/>
      <c r="J15" s="41"/>
      <c r="K15" s="41"/>
      <c r="L15" s="41"/>
    </row>
    <row r="16" spans="2:12" x14ac:dyDescent="0.3">
      <c r="B16" s="52">
        <v>76.166799999999995</v>
      </c>
      <c r="C16" s="52">
        <v>16.427399999999999</v>
      </c>
      <c r="D16" s="52">
        <v>-17.714400000000001</v>
      </c>
      <c r="E16" s="41"/>
      <c r="F16" s="12">
        <v>6659486.4560000002</v>
      </c>
      <c r="G16" s="12">
        <v>613877.17500000005</v>
      </c>
      <c r="H16" s="12">
        <v>136.15</v>
      </c>
      <c r="I16" s="41"/>
      <c r="J16" s="41"/>
      <c r="K16" s="41"/>
      <c r="L16" s="41"/>
    </row>
    <row r="17" spans="2:12" x14ac:dyDescent="0.3">
      <c r="B17" s="60" t="s">
        <v>76</v>
      </c>
      <c r="C17" s="60" t="s">
        <v>77</v>
      </c>
      <c r="D17" s="60" t="s">
        <v>78</v>
      </c>
      <c r="E17" s="41"/>
      <c r="F17" s="61" t="s">
        <v>5</v>
      </c>
      <c r="G17" s="61" t="s">
        <v>6</v>
      </c>
      <c r="H17" s="61" t="s">
        <v>7</v>
      </c>
      <c r="I17" s="41"/>
      <c r="J17" s="41"/>
      <c r="K17" s="41"/>
      <c r="L17" s="41"/>
    </row>
    <row r="18" spans="2:12" x14ac:dyDescent="0.3">
      <c r="B18" s="12">
        <f>B16+K3</f>
        <v>613877.16680000001</v>
      </c>
      <c r="C18" s="12">
        <f>C16+K4</f>
        <v>6659486.4274000004</v>
      </c>
      <c r="D18" s="12">
        <f>D16+K5</f>
        <v>136.1456</v>
      </c>
      <c r="E18" s="41"/>
      <c r="F18" s="20">
        <f>C18-F16</f>
        <v>-2.8599999845027924E-2</v>
      </c>
      <c r="G18" s="20">
        <f>B18-G16</f>
        <v>-8.2000000402331352E-3</v>
      </c>
      <c r="H18" s="20">
        <f>D18-H16</f>
        <v>-4.4000000000039563E-3</v>
      </c>
      <c r="I18" s="41"/>
      <c r="J18" s="41"/>
      <c r="K18" s="41"/>
      <c r="L18" s="41"/>
    </row>
    <row r="19" spans="2:12" x14ac:dyDescent="0.3"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</row>
    <row r="20" spans="2:12" x14ac:dyDescent="0.3">
      <c r="B20" s="57" t="s">
        <v>94</v>
      </c>
      <c r="C20" s="41"/>
      <c r="D20" s="41">
        <v>196</v>
      </c>
      <c r="E20" s="41"/>
      <c r="F20" s="49" t="s">
        <v>66</v>
      </c>
      <c r="G20" s="58">
        <f>D20/0.24</f>
        <v>816.66666666666674</v>
      </c>
      <c r="H20" s="41"/>
      <c r="I20" s="41"/>
      <c r="J20" s="41"/>
      <c r="K20" s="41"/>
      <c r="L20" s="41"/>
    </row>
    <row r="21" spans="2:12" x14ac:dyDescent="0.3">
      <c r="B21" s="59" t="s">
        <v>68</v>
      </c>
      <c r="C21" s="59" t="s">
        <v>69</v>
      </c>
      <c r="D21" s="59" t="s">
        <v>70</v>
      </c>
      <c r="E21" s="41"/>
      <c r="F21" s="59" t="s">
        <v>71</v>
      </c>
      <c r="G21" s="59" t="s">
        <v>72</v>
      </c>
      <c r="H21" s="59" t="s">
        <v>73</v>
      </c>
      <c r="I21" s="41"/>
      <c r="J21" s="41"/>
      <c r="K21" s="41"/>
      <c r="L21" s="41"/>
    </row>
    <row r="22" spans="2:12" x14ac:dyDescent="0.3">
      <c r="B22" s="52">
        <v>155.21100000000001</v>
      </c>
      <c r="C22" s="52">
        <v>-31.548999999999999</v>
      </c>
      <c r="D22" s="52">
        <v>-17.2592</v>
      </c>
      <c r="E22" s="41"/>
      <c r="F22" s="12">
        <v>6659438.4630000005</v>
      </c>
      <c r="G22" s="12">
        <v>613956.21799999999</v>
      </c>
      <c r="H22" s="12">
        <v>136.53437</v>
      </c>
      <c r="I22" s="41"/>
      <c r="J22" s="41"/>
      <c r="K22" s="41"/>
      <c r="L22" s="41"/>
    </row>
    <row r="23" spans="2:12" x14ac:dyDescent="0.3">
      <c r="B23" s="60" t="s">
        <v>76</v>
      </c>
      <c r="C23" s="60" t="s">
        <v>77</v>
      </c>
      <c r="D23" s="60" t="s">
        <v>78</v>
      </c>
      <c r="E23" s="41"/>
      <c r="F23" s="61" t="s">
        <v>5</v>
      </c>
      <c r="G23" s="61" t="s">
        <v>6</v>
      </c>
      <c r="H23" s="61" t="s">
        <v>7</v>
      </c>
      <c r="I23" s="41"/>
      <c r="J23" s="41"/>
      <c r="K23" s="41"/>
      <c r="L23" s="41"/>
    </row>
    <row r="24" spans="2:12" x14ac:dyDescent="0.3">
      <c r="B24" s="12">
        <f>B22+K3</f>
        <v>613956.21100000001</v>
      </c>
      <c r="C24" s="12">
        <f>C22+K4</f>
        <v>6659438.4510000004</v>
      </c>
      <c r="D24" s="12">
        <f>D22+K5</f>
        <v>136.60080000000002</v>
      </c>
      <c r="E24" s="41"/>
      <c r="F24" s="20">
        <f>C24-F22</f>
        <v>-1.2000000104308128E-2</v>
      </c>
      <c r="G24" s="20">
        <f>B24-G22</f>
        <v>-6.9999999832361937E-3</v>
      </c>
      <c r="H24" s="9">
        <f>D24-H22</f>
        <v>6.6430000000025302E-2</v>
      </c>
      <c r="I24" s="41"/>
      <c r="J24" s="41"/>
      <c r="K24" s="41"/>
      <c r="L24" s="41"/>
    </row>
    <row r="25" spans="2:12" x14ac:dyDescent="0.3"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</row>
    <row r="26" spans="2:12" x14ac:dyDescent="0.3">
      <c r="B26" s="57" t="s">
        <v>95</v>
      </c>
      <c r="C26" s="41"/>
      <c r="D26" s="41">
        <v>173</v>
      </c>
      <c r="E26" s="41"/>
      <c r="F26" s="49" t="s">
        <v>66</v>
      </c>
      <c r="G26" s="58">
        <f>D26/0.24</f>
        <v>720.83333333333337</v>
      </c>
      <c r="H26" s="41"/>
      <c r="I26" s="41"/>
      <c r="J26" s="41"/>
      <c r="K26" s="41"/>
      <c r="L26" s="41"/>
    </row>
    <row r="27" spans="2:12" x14ac:dyDescent="0.3">
      <c r="B27" s="59" t="s">
        <v>68</v>
      </c>
      <c r="C27" s="59" t="s">
        <v>69</v>
      </c>
      <c r="D27" s="59" t="s">
        <v>70</v>
      </c>
      <c r="E27" s="41"/>
      <c r="F27" s="59" t="s">
        <v>71</v>
      </c>
      <c r="G27" s="59" t="s">
        <v>72</v>
      </c>
      <c r="H27" s="59" t="s">
        <v>73</v>
      </c>
      <c r="I27" s="41"/>
      <c r="J27" s="41"/>
      <c r="K27" s="41"/>
      <c r="L27" s="41"/>
    </row>
    <row r="28" spans="2:12" x14ac:dyDescent="0.3">
      <c r="B28" s="52">
        <v>-18.137599999999999</v>
      </c>
      <c r="C28" s="52">
        <v>-29.966899999999999</v>
      </c>
      <c r="D28" s="52">
        <v>-18.037600000000001</v>
      </c>
      <c r="E28" s="41"/>
      <c r="F28" s="12">
        <v>6659440.0410000002</v>
      </c>
      <c r="G28" s="12">
        <v>613782.85800000001</v>
      </c>
      <c r="H28" s="12">
        <v>135.8185</v>
      </c>
      <c r="I28" s="41"/>
      <c r="J28" s="41"/>
      <c r="K28" s="41"/>
      <c r="L28" s="41"/>
    </row>
    <row r="29" spans="2:12" x14ac:dyDescent="0.3">
      <c r="B29" s="60" t="s">
        <v>76</v>
      </c>
      <c r="C29" s="60" t="s">
        <v>77</v>
      </c>
      <c r="D29" s="60" t="s">
        <v>78</v>
      </c>
      <c r="E29" s="41"/>
      <c r="F29" s="61" t="s">
        <v>5</v>
      </c>
      <c r="G29" s="61" t="s">
        <v>6</v>
      </c>
      <c r="H29" s="61" t="s">
        <v>7</v>
      </c>
      <c r="I29" s="41"/>
      <c r="J29" s="41"/>
      <c r="K29" s="41"/>
      <c r="L29" s="41"/>
    </row>
    <row r="30" spans="2:12" x14ac:dyDescent="0.3">
      <c r="B30" s="62">
        <f>B28+K3</f>
        <v>613782.86239999998</v>
      </c>
      <c r="C30" s="62">
        <f>C28+K4</f>
        <v>6659440.0330999997</v>
      </c>
      <c r="D30" s="12">
        <f>D28+K5</f>
        <v>135.82240000000002</v>
      </c>
      <c r="E30" s="41"/>
      <c r="F30" s="20">
        <f>C30-F28</f>
        <v>-7.9000005498528481E-3</v>
      </c>
      <c r="G30" s="20">
        <f>B30-G28</f>
        <v>4.3999999761581421E-3</v>
      </c>
      <c r="H30" s="20">
        <f>D30-H28</f>
        <v>3.9000000000157797E-3</v>
      </c>
      <c r="I30" s="41"/>
      <c r="J30" s="41"/>
      <c r="K30" s="41"/>
      <c r="L30" s="41"/>
    </row>
    <row r="31" spans="2:12" x14ac:dyDescent="0.3"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</row>
    <row r="32" spans="2:12" x14ac:dyDescent="0.3">
      <c r="B32" s="57" t="s">
        <v>96</v>
      </c>
      <c r="C32" s="41"/>
      <c r="D32" s="41">
        <v>217</v>
      </c>
      <c r="E32" s="41"/>
      <c r="F32" s="49" t="s">
        <v>66</v>
      </c>
      <c r="G32" s="58">
        <f>D32/0.24</f>
        <v>904.16666666666674</v>
      </c>
      <c r="H32" s="41"/>
      <c r="I32" s="41"/>
      <c r="J32" s="41"/>
      <c r="K32" s="41"/>
      <c r="L32" s="41"/>
    </row>
    <row r="33" spans="2:12" x14ac:dyDescent="0.3">
      <c r="B33" s="59" t="s">
        <v>68</v>
      </c>
      <c r="C33" s="59" t="s">
        <v>69</v>
      </c>
      <c r="D33" s="59" t="s">
        <v>70</v>
      </c>
      <c r="E33" s="41"/>
      <c r="F33" s="59" t="s">
        <v>71</v>
      </c>
      <c r="G33" s="59" t="s">
        <v>72</v>
      </c>
      <c r="H33" s="59" t="s">
        <v>73</v>
      </c>
      <c r="I33" s="41"/>
      <c r="J33" s="41"/>
      <c r="K33" s="41"/>
      <c r="L33" s="41"/>
    </row>
    <row r="34" spans="2:12" x14ac:dyDescent="0.3">
      <c r="B34" s="52">
        <v>-27.450099999999999</v>
      </c>
      <c r="C34" s="52">
        <v>-40.413200000000003</v>
      </c>
      <c r="D34" s="52">
        <v>-17.4221</v>
      </c>
      <c r="E34" s="41"/>
      <c r="F34" s="12">
        <v>6659429.6289999997</v>
      </c>
      <c r="G34" s="12">
        <v>613773.52300000004</v>
      </c>
      <c r="H34" s="12">
        <v>136.385535</v>
      </c>
      <c r="I34" s="41"/>
      <c r="J34" s="41"/>
      <c r="K34" s="41"/>
      <c r="L34" s="41"/>
    </row>
    <row r="35" spans="2:12" x14ac:dyDescent="0.3">
      <c r="B35" s="60" t="s">
        <v>76</v>
      </c>
      <c r="C35" s="60" t="s">
        <v>77</v>
      </c>
      <c r="D35" s="60" t="s">
        <v>78</v>
      </c>
      <c r="E35" s="41"/>
      <c r="F35" s="61" t="s">
        <v>5</v>
      </c>
      <c r="G35" s="61" t="s">
        <v>6</v>
      </c>
      <c r="H35" s="61" t="s">
        <v>7</v>
      </c>
      <c r="I35" s="41"/>
      <c r="J35" s="41"/>
      <c r="K35" s="41"/>
      <c r="L35" s="41"/>
    </row>
    <row r="36" spans="2:12" x14ac:dyDescent="0.3">
      <c r="B36" s="62">
        <f>B34+K3</f>
        <v>613773.54989999998</v>
      </c>
      <c r="C36" s="62">
        <f>C34+K4</f>
        <v>6659429.5867999997</v>
      </c>
      <c r="D36" s="12">
        <f>D34+K5</f>
        <v>136.43790000000001</v>
      </c>
      <c r="E36" s="41"/>
      <c r="F36" s="20">
        <f>C36-F34</f>
        <v>-4.2200000025331974E-2</v>
      </c>
      <c r="G36" s="20">
        <f>B36-G34</f>
        <v>2.6899999938905239E-2</v>
      </c>
      <c r="H36" s="9">
        <f>D36-H34</f>
        <v>5.2365000000008877E-2</v>
      </c>
      <c r="I36" s="41"/>
      <c r="J36" s="41"/>
      <c r="K36" s="41"/>
      <c r="L36" s="41"/>
    </row>
    <row r="37" spans="2:12" x14ac:dyDescent="0.3"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</row>
    <row r="38" spans="2:12" x14ac:dyDescent="0.3">
      <c r="B38" s="57" t="s">
        <v>97</v>
      </c>
      <c r="C38" s="41"/>
      <c r="D38" s="41">
        <v>136</v>
      </c>
      <c r="E38" s="41"/>
      <c r="F38" s="49" t="s">
        <v>66</v>
      </c>
      <c r="G38" s="58">
        <f>D38/0.5</f>
        <v>272</v>
      </c>
      <c r="H38" s="41"/>
      <c r="I38" s="41"/>
      <c r="J38" s="41"/>
      <c r="K38" s="41"/>
      <c r="L38" s="41"/>
    </row>
    <row r="39" spans="2:12" x14ac:dyDescent="0.3">
      <c r="B39" s="59" t="s">
        <v>68</v>
      </c>
      <c r="C39" s="59" t="s">
        <v>69</v>
      </c>
      <c r="D39" s="59" t="s">
        <v>70</v>
      </c>
      <c r="E39" s="41"/>
      <c r="F39" s="59" t="s">
        <v>71</v>
      </c>
      <c r="G39" s="59" t="s">
        <v>72</v>
      </c>
      <c r="H39" s="59" t="s">
        <v>73</v>
      </c>
      <c r="I39" s="41"/>
      <c r="J39" s="41"/>
      <c r="K39" s="41"/>
      <c r="L39" s="41"/>
    </row>
    <row r="40" spans="2:12" x14ac:dyDescent="0.3">
      <c r="B40" s="52">
        <v>-42.825699999999998</v>
      </c>
      <c r="C40" s="52">
        <v>-2.6623999999999999</v>
      </c>
      <c r="D40" s="52">
        <v>-18.076599999999999</v>
      </c>
      <c r="E40" s="41"/>
      <c r="F40" s="12">
        <v>6659467.3099999996</v>
      </c>
      <c r="G40" s="12">
        <v>613758.22600000002</v>
      </c>
      <c r="H40" s="12">
        <v>135.76604499999999</v>
      </c>
      <c r="I40" s="41"/>
      <c r="J40" s="41"/>
      <c r="K40" s="41"/>
      <c r="L40" s="41"/>
    </row>
    <row r="41" spans="2:12" x14ac:dyDescent="0.3">
      <c r="B41" s="60" t="s">
        <v>76</v>
      </c>
      <c r="C41" s="60" t="s">
        <v>77</v>
      </c>
      <c r="D41" s="60" t="s">
        <v>78</v>
      </c>
      <c r="E41" s="41"/>
      <c r="F41" s="61" t="s">
        <v>5</v>
      </c>
      <c r="G41" s="61" t="s">
        <v>6</v>
      </c>
      <c r="H41" s="61" t="s">
        <v>7</v>
      </c>
      <c r="I41" s="41"/>
      <c r="J41" s="41"/>
      <c r="K41" s="41"/>
      <c r="L41" s="41"/>
    </row>
    <row r="42" spans="2:12" x14ac:dyDescent="0.3">
      <c r="B42" s="62">
        <f>B40+K3</f>
        <v>613758.17429999996</v>
      </c>
      <c r="C42" s="62">
        <f>C40+K4</f>
        <v>6659467.3376000002</v>
      </c>
      <c r="D42" s="12">
        <f>D40+K5</f>
        <v>135.78340000000003</v>
      </c>
      <c r="E42" s="41"/>
      <c r="F42" s="20">
        <f>C42-F40</f>
        <v>2.7600000612437725E-2</v>
      </c>
      <c r="G42" s="20">
        <f>B42-G40</f>
        <v>-5.1700000069104135E-2</v>
      </c>
      <c r="H42" s="20">
        <f>D42-H40</f>
        <v>1.7355000000037535E-2</v>
      </c>
      <c r="I42" s="41"/>
      <c r="J42" s="41"/>
      <c r="K42" s="41"/>
      <c r="L42" s="41"/>
    </row>
    <row r="43" spans="2:12" x14ac:dyDescent="0.3"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</row>
    <row r="44" spans="2:12" x14ac:dyDescent="0.3">
      <c r="B44" s="57" t="s">
        <v>98</v>
      </c>
      <c r="C44" s="41"/>
      <c r="D44" s="41">
        <v>122</v>
      </c>
      <c r="E44" s="41"/>
      <c r="F44" s="49" t="s">
        <v>66</v>
      </c>
      <c r="G44" s="58">
        <f>D44/0.5</f>
        <v>244</v>
      </c>
      <c r="H44" s="41"/>
      <c r="I44" s="41"/>
      <c r="J44" s="41"/>
      <c r="K44" s="41"/>
      <c r="L44" s="41"/>
    </row>
    <row r="45" spans="2:12" x14ac:dyDescent="0.3">
      <c r="B45" s="59" t="s">
        <v>68</v>
      </c>
      <c r="C45" s="59" t="s">
        <v>69</v>
      </c>
      <c r="D45" s="59" t="s">
        <v>70</v>
      </c>
      <c r="E45" s="41"/>
      <c r="F45" s="59" t="s">
        <v>71</v>
      </c>
      <c r="G45" s="59" t="s">
        <v>72</v>
      </c>
      <c r="H45" s="59" t="s">
        <v>73</v>
      </c>
      <c r="I45" s="41"/>
      <c r="J45" s="41"/>
      <c r="K45" s="41"/>
      <c r="L45" s="41"/>
    </row>
    <row r="46" spans="2:12" x14ac:dyDescent="0.3">
      <c r="B46" s="52">
        <v>92.248699999999999</v>
      </c>
      <c r="C46" s="52">
        <v>94.391999999999996</v>
      </c>
      <c r="D46" s="52">
        <v>-20.181699999999999</v>
      </c>
      <c r="E46" s="41"/>
      <c r="F46" s="12">
        <v>6659564.4450000003</v>
      </c>
      <c r="G46" s="12">
        <v>613893.24100000004</v>
      </c>
      <c r="H46" s="12">
        <v>133.67099999999999</v>
      </c>
      <c r="I46" s="41"/>
      <c r="J46" s="41"/>
      <c r="K46" s="41"/>
      <c r="L46" s="41"/>
    </row>
    <row r="47" spans="2:12" x14ac:dyDescent="0.3">
      <c r="B47" s="60" t="s">
        <v>76</v>
      </c>
      <c r="C47" s="60" t="s">
        <v>77</v>
      </c>
      <c r="D47" s="60" t="s">
        <v>78</v>
      </c>
      <c r="E47" s="41"/>
      <c r="F47" s="61" t="s">
        <v>5</v>
      </c>
      <c r="G47" s="61" t="s">
        <v>6</v>
      </c>
      <c r="H47" s="61" t="s">
        <v>7</v>
      </c>
      <c r="I47" s="41"/>
      <c r="J47" s="41"/>
      <c r="K47" s="41"/>
      <c r="L47" s="41"/>
    </row>
    <row r="48" spans="2:12" x14ac:dyDescent="0.3">
      <c r="B48" s="62">
        <f>B46+K3</f>
        <v>613893.2487</v>
      </c>
      <c r="C48" s="62">
        <f>C46+K4</f>
        <v>6659564.392</v>
      </c>
      <c r="D48" s="12">
        <f>D46+K5</f>
        <v>133.67830000000001</v>
      </c>
      <c r="E48" s="41"/>
      <c r="F48" s="20">
        <f>C48-F46</f>
        <v>-5.3000000305473804E-2</v>
      </c>
      <c r="G48" s="20">
        <f>B48-G46</f>
        <v>7.6999999582767487E-3</v>
      </c>
      <c r="H48" s="20">
        <f>D48-H46</f>
        <v>7.3000000000149612E-3</v>
      </c>
      <c r="I48" s="41"/>
      <c r="J48" s="41"/>
      <c r="K48" s="41"/>
      <c r="L48" s="41"/>
    </row>
    <row r="49" spans="2:12" x14ac:dyDescent="0.3"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</row>
    <row r="50" spans="2:12" x14ac:dyDescent="0.3">
      <c r="B50" s="57" t="s">
        <v>99</v>
      </c>
      <c r="C50" s="41"/>
      <c r="D50" s="41">
        <v>104</v>
      </c>
      <c r="E50" s="41"/>
      <c r="F50" s="49" t="s">
        <v>66</v>
      </c>
      <c r="G50" s="58">
        <f>D50/0.5</f>
        <v>208</v>
      </c>
      <c r="H50" s="41"/>
      <c r="I50" s="41"/>
      <c r="J50" s="41"/>
      <c r="K50" s="41"/>
      <c r="L50" s="41"/>
    </row>
    <row r="51" spans="2:12" x14ac:dyDescent="0.3">
      <c r="B51" s="59" t="s">
        <v>68</v>
      </c>
      <c r="C51" s="59" t="s">
        <v>69</v>
      </c>
      <c r="D51" s="59" t="s">
        <v>70</v>
      </c>
      <c r="E51" s="41"/>
      <c r="F51" s="59" t="s">
        <v>71</v>
      </c>
      <c r="G51" s="59" t="s">
        <v>72</v>
      </c>
      <c r="H51" s="59" t="s">
        <v>73</v>
      </c>
      <c r="I51" s="41"/>
      <c r="J51" s="41"/>
      <c r="K51" s="41"/>
      <c r="L51" s="41"/>
    </row>
    <row r="52" spans="2:12" x14ac:dyDescent="0.3">
      <c r="B52" s="52">
        <v>92.637500000000003</v>
      </c>
      <c r="C52" s="52">
        <v>-44.539900000000003</v>
      </c>
      <c r="D52" s="52">
        <v>6.1201699999999999</v>
      </c>
      <c r="E52" s="41"/>
      <c r="F52" s="12">
        <v>6659425.4359999998</v>
      </c>
      <c r="G52" s="12">
        <v>613893.62399999995</v>
      </c>
      <c r="H52" s="12">
        <v>159.982</v>
      </c>
      <c r="I52" s="41"/>
      <c r="J52" s="41"/>
      <c r="K52" s="41"/>
      <c r="L52" s="41"/>
    </row>
    <row r="53" spans="2:12" x14ac:dyDescent="0.3">
      <c r="B53" s="60" t="s">
        <v>76</v>
      </c>
      <c r="C53" s="60" t="s">
        <v>77</v>
      </c>
      <c r="D53" s="60" t="s">
        <v>78</v>
      </c>
      <c r="E53" s="41"/>
      <c r="F53" s="61" t="s">
        <v>5</v>
      </c>
      <c r="G53" s="61" t="s">
        <v>6</v>
      </c>
      <c r="H53" s="61" t="s">
        <v>7</v>
      </c>
      <c r="I53" s="41"/>
      <c r="J53" s="41"/>
      <c r="K53" s="41"/>
      <c r="L53" s="41"/>
    </row>
    <row r="54" spans="2:12" x14ac:dyDescent="0.3">
      <c r="B54" s="62">
        <f>B52+K3</f>
        <v>613893.63749999995</v>
      </c>
      <c r="C54" s="62">
        <f>C52+K4</f>
        <v>6659425.4600999998</v>
      </c>
      <c r="D54" s="12">
        <f>D52+K5</f>
        <v>159.98017000000002</v>
      </c>
      <c r="E54" s="41"/>
      <c r="F54" s="20">
        <f>C54-F52</f>
        <v>2.4100000038743019E-2</v>
      </c>
      <c r="G54" s="20">
        <f>B54-G52</f>
        <v>1.3500000000931323E-2</v>
      </c>
      <c r="H54" s="20">
        <f>D54-H52</f>
        <v>-1.8299999999840111E-3</v>
      </c>
      <c r="I54" s="41"/>
      <c r="J54" s="41"/>
      <c r="K54" s="41"/>
      <c r="L54" s="41"/>
    </row>
    <row r="55" spans="2:12" x14ac:dyDescent="0.3"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</row>
    <row r="56" spans="2:12" x14ac:dyDescent="0.3">
      <c r="B56" s="57" t="s">
        <v>100</v>
      </c>
      <c r="C56" s="41"/>
      <c r="D56" s="41">
        <v>491</v>
      </c>
      <c r="E56" s="41"/>
      <c r="F56" s="49" t="s">
        <v>66</v>
      </c>
      <c r="G56" s="58">
        <f>D56/0.5024</f>
        <v>977.30891719745227</v>
      </c>
      <c r="H56" s="41"/>
      <c r="I56" s="41"/>
      <c r="J56" s="41"/>
      <c r="K56" s="41"/>
      <c r="L56" s="41"/>
    </row>
    <row r="57" spans="2:12" x14ac:dyDescent="0.3">
      <c r="B57" s="59" t="s">
        <v>68</v>
      </c>
      <c r="C57" s="59" t="s">
        <v>69</v>
      </c>
      <c r="D57" s="59" t="s">
        <v>70</v>
      </c>
      <c r="E57" s="41"/>
      <c r="F57" s="59" t="s">
        <v>71</v>
      </c>
      <c r="G57" s="59" t="s">
        <v>72</v>
      </c>
      <c r="H57" s="59" t="s">
        <v>73</v>
      </c>
      <c r="I57" s="41"/>
      <c r="J57" s="41"/>
      <c r="K57" s="41"/>
      <c r="L57" s="41"/>
    </row>
    <row r="58" spans="2:12" x14ac:dyDescent="0.3">
      <c r="B58" s="52">
        <v>4.6611500000000001</v>
      </c>
      <c r="C58" s="52">
        <v>-19.416799999999999</v>
      </c>
      <c r="D58" s="52">
        <v>-18.316700000000001</v>
      </c>
      <c r="E58" s="41"/>
      <c r="F58" s="12">
        <v>6659450.6129999999</v>
      </c>
      <c r="G58" s="12">
        <v>613805.62399999995</v>
      </c>
      <c r="H58" s="12">
        <v>135.55242000000001</v>
      </c>
      <c r="I58" s="41"/>
      <c r="J58" s="41"/>
      <c r="K58" s="41"/>
      <c r="L58" s="41"/>
    </row>
    <row r="59" spans="2:12" x14ac:dyDescent="0.3">
      <c r="B59" s="60" t="s">
        <v>76</v>
      </c>
      <c r="C59" s="60" t="s">
        <v>77</v>
      </c>
      <c r="D59" s="60" t="s">
        <v>78</v>
      </c>
      <c r="E59" s="41"/>
      <c r="F59" s="61" t="s">
        <v>5</v>
      </c>
      <c r="G59" s="61" t="s">
        <v>6</v>
      </c>
      <c r="H59" s="61" t="s">
        <v>7</v>
      </c>
      <c r="I59" s="41"/>
      <c r="J59" s="41"/>
      <c r="K59" s="41"/>
      <c r="L59" s="41"/>
    </row>
    <row r="60" spans="2:12" x14ac:dyDescent="0.3">
      <c r="B60" s="62">
        <f>B58+K3</f>
        <v>613805.66115000006</v>
      </c>
      <c r="C60" s="62">
        <f>C58+K4</f>
        <v>6659450.5832000002</v>
      </c>
      <c r="D60" s="12">
        <f>D58+K5</f>
        <v>135.54330000000002</v>
      </c>
      <c r="E60" s="41"/>
      <c r="F60" s="20">
        <f>C60-F58</f>
        <v>-2.9799999669194221E-2</v>
      </c>
      <c r="G60" s="20">
        <f>B60-G58</f>
        <v>3.715000010561198E-2</v>
      </c>
      <c r="H60" s="20">
        <f>D60-H58</f>
        <v>-9.1199999999957981E-3</v>
      </c>
      <c r="I60" s="41"/>
      <c r="J60" s="41"/>
      <c r="K60" s="41"/>
      <c r="L60" s="41"/>
    </row>
    <row r="61" spans="2:12" x14ac:dyDescent="0.3"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4A9B6-735F-43A5-A01A-3E75DC2C7679}">
  <dimension ref="B1:K60"/>
  <sheetViews>
    <sheetView workbookViewId="0">
      <selection activeCell="B2" sqref="B2"/>
    </sheetView>
  </sheetViews>
  <sheetFormatPr baseColWidth="10" defaultColWidth="11.5546875" defaultRowHeight="14.4" x14ac:dyDescent="0.3"/>
  <cols>
    <col min="1" max="1" width="11.5546875" style="41"/>
    <col min="2" max="2" width="11.6640625" style="41" bestFit="1" customWidth="1"/>
    <col min="3" max="3" width="12.5546875" style="41" bestFit="1" customWidth="1"/>
    <col min="4" max="4" width="11.6640625" style="41" bestFit="1" customWidth="1"/>
    <col min="5" max="5" width="11.5546875" style="41"/>
    <col min="6" max="8" width="11.6640625" style="41" bestFit="1" customWidth="1"/>
    <col min="9" max="10" width="11.5546875" style="41"/>
    <col min="11" max="11" width="11.6640625" style="41" bestFit="1" customWidth="1"/>
    <col min="12" max="16384" width="11.5546875" style="41"/>
  </cols>
  <sheetData>
    <row r="1" spans="2:11" x14ac:dyDescent="0.3">
      <c r="D1" s="57" t="s">
        <v>64</v>
      </c>
    </row>
    <row r="2" spans="2:11" x14ac:dyDescent="0.3">
      <c r="B2" s="57" t="s">
        <v>118</v>
      </c>
      <c r="D2" s="41">
        <v>93</v>
      </c>
      <c r="F2" s="49" t="s">
        <v>66</v>
      </c>
      <c r="G2" s="58">
        <f>D2/0.5</f>
        <v>186</v>
      </c>
      <c r="J2" s="41" t="s">
        <v>90</v>
      </c>
    </row>
    <row r="3" spans="2:11" x14ac:dyDescent="0.3">
      <c r="B3" s="59" t="s">
        <v>68</v>
      </c>
      <c r="C3" s="59" t="s">
        <v>69</v>
      </c>
      <c r="D3" s="59" t="s">
        <v>70</v>
      </c>
      <c r="F3" s="59" t="s">
        <v>71</v>
      </c>
      <c r="G3" s="59" t="s">
        <v>72</v>
      </c>
      <c r="H3" s="59" t="s">
        <v>73</v>
      </c>
      <c r="J3" s="52" t="s">
        <v>74</v>
      </c>
      <c r="K3" s="52">
        <v>613801</v>
      </c>
    </row>
    <row r="4" spans="2:11" x14ac:dyDescent="0.3">
      <c r="B4" s="52">
        <v>58.063400000000001</v>
      </c>
      <c r="C4" s="52">
        <v>-4.3566700000000003</v>
      </c>
      <c r="D4" s="52">
        <v>-17.007000000000001</v>
      </c>
      <c r="F4" s="12">
        <v>6659465.6619999995</v>
      </c>
      <c r="G4" s="12">
        <v>613859.09699999995</v>
      </c>
      <c r="H4" s="12">
        <v>136.839</v>
      </c>
      <c r="J4" s="52" t="s">
        <v>75</v>
      </c>
      <c r="K4" s="52">
        <v>6659470</v>
      </c>
    </row>
    <row r="5" spans="2:11" x14ac:dyDescent="0.3">
      <c r="B5" s="60" t="s">
        <v>76</v>
      </c>
      <c r="C5" s="60" t="s">
        <v>77</v>
      </c>
      <c r="D5" s="60" t="s">
        <v>78</v>
      </c>
      <c r="F5" s="61" t="s">
        <v>5</v>
      </c>
      <c r="G5" s="61" t="s">
        <v>6</v>
      </c>
      <c r="H5" s="61" t="s">
        <v>7</v>
      </c>
      <c r="J5" s="52" t="s">
        <v>79</v>
      </c>
      <c r="K5" s="52">
        <v>153.86000000000001</v>
      </c>
    </row>
    <row r="6" spans="2:11" x14ac:dyDescent="0.3">
      <c r="B6" s="12">
        <f>B4+K3</f>
        <v>613859.06339999998</v>
      </c>
      <c r="C6" s="12">
        <f>C4+K4</f>
        <v>6659465.6433300003</v>
      </c>
      <c r="D6" s="12">
        <f>D4+K5</f>
        <v>136.85300000000001</v>
      </c>
      <c r="F6" s="20">
        <f>C6-F4</f>
        <v>-1.8669999204576015E-2</v>
      </c>
      <c r="G6" s="20">
        <f>B6-G4</f>
        <v>-3.3599999966099858E-2</v>
      </c>
      <c r="H6" s="20">
        <f>D6-H4</f>
        <v>1.4000000000010004E-2</v>
      </c>
    </row>
    <row r="8" spans="2:11" x14ac:dyDescent="0.3">
      <c r="B8" s="57" t="s">
        <v>119</v>
      </c>
      <c r="D8" s="41">
        <v>143</v>
      </c>
      <c r="F8" s="49" t="s">
        <v>66</v>
      </c>
      <c r="G8" s="58">
        <f>D8/0.5</f>
        <v>286</v>
      </c>
    </row>
    <row r="9" spans="2:11" x14ac:dyDescent="0.3">
      <c r="B9" s="59" t="s">
        <v>68</v>
      </c>
      <c r="C9" s="59" t="s">
        <v>69</v>
      </c>
      <c r="D9" s="59" t="s">
        <v>70</v>
      </c>
      <c r="F9" s="59" t="s">
        <v>71</v>
      </c>
      <c r="G9" s="59" t="s">
        <v>72</v>
      </c>
      <c r="H9" s="59" t="s">
        <v>73</v>
      </c>
    </row>
    <row r="10" spans="2:11" x14ac:dyDescent="0.3">
      <c r="B10" s="52">
        <v>45.4602</v>
      </c>
      <c r="C10" s="52">
        <v>12.3621</v>
      </c>
      <c r="D10" s="52">
        <v>-19.566800000000001</v>
      </c>
      <c r="F10" s="12">
        <v>6659482.3310000002</v>
      </c>
      <c r="G10" s="12">
        <v>613846.49600000004</v>
      </c>
      <c r="H10" s="12">
        <v>134.31</v>
      </c>
    </row>
    <row r="11" spans="2:11" x14ac:dyDescent="0.3">
      <c r="B11" s="60" t="s">
        <v>76</v>
      </c>
      <c r="C11" s="60" t="s">
        <v>77</v>
      </c>
      <c r="D11" s="60" t="s">
        <v>78</v>
      </c>
      <c r="F11" s="61" t="s">
        <v>5</v>
      </c>
      <c r="G11" s="61" t="s">
        <v>6</v>
      </c>
      <c r="H11" s="61" t="s">
        <v>7</v>
      </c>
    </row>
    <row r="12" spans="2:11" x14ac:dyDescent="0.3">
      <c r="B12" s="12">
        <f>B10+K3</f>
        <v>613846.46019999997</v>
      </c>
      <c r="C12" s="12">
        <f>C10+K4</f>
        <v>6659482.3620999996</v>
      </c>
      <c r="D12" s="12">
        <f>D10+K5</f>
        <v>134.29320000000001</v>
      </c>
      <c r="F12" s="20">
        <f>C12-F10</f>
        <v>3.1099999323487282E-2</v>
      </c>
      <c r="G12" s="20">
        <f>B12-G10</f>
        <v>-3.5800000070594251E-2</v>
      </c>
      <c r="H12" s="20">
        <f>D12-H10</f>
        <v>-1.6799999999989268E-2</v>
      </c>
    </row>
    <row r="14" spans="2:11" x14ac:dyDescent="0.3">
      <c r="B14" s="57" t="s">
        <v>120</v>
      </c>
      <c r="D14" s="41">
        <v>164</v>
      </c>
      <c r="F14" s="49" t="s">
        <v>66</v>
      </c>
      <c r="G14" s="58">
        <f>D14/0.5</f>
        <v>328</v>
      </c>
    </row>
    <row r="15" spans="2:11" x14ac:dyDescent="0.3">
      <c r="B15" s="59" t="s">
        <v>68</v>
      </c>
      <c r="C15" s="59" t="s">
        <v>69</v>
      </c>
      <c r="D15" s="59" t="s">
        <v>70</v>
      </c>
      <c r="F15" s="59" t="s">
        <v>71</v>
      </c>
      <c r="G15" s="59" t="s">
        <v>72</v>
      </c>
      <c r="H15" s="59" t="s">
        <v>73</v>
      </c>
    </row>
    <row r="16" spans="2:11" x14ac:dyDescent="0.3">
      <c r="B16" s="52">
        <v>76.192800000000005</v>
      </c>
      <c r="C16" s="52">
        <v>16.357600000000001</v>
      </c>
      <c r="D16" s="52">
        <v>-17.743600000000001</v>
      </c>
      <c r="F16" s="12">
        <v>6659486.4560000002</v>
      </c>
      <c r="G16" s="12">
        <v>613877.17500000005</v>
      </c>
      <c r="H16" s="12">
        <v>136.15</v>
      </c>
    </row>
    <row r="17" spans="2:8" x14ac:dyDescent="0.3">
      <c r="B17" s="60" t="s">
        <v>76</v>
      </c>
      <c r="C17" s="60" t="s">
        <v>77</v>
      </c>
      <c r="D17" s="60" t="s">
        <v>78</v>
      </c>
      <c r="F17" s="61" t="s">
        <v>5</v>
      </c>
      <c r="G17" s="61" t="s">
        <v>6</v>
      </c>
      <c r="H17" s="61" t="s">
        <v>7</v>
      </c>
    </row>
    <row r="18" spans="2:8" x14ac:dyDescent="0.3">
      <c r="B18" s="12">
        <f>B16+K3</f>
        <v>613877.19279999996</v>
      </c>
      <c r="C18" s="12">
        <f>C16+K4</f>
        <v>6659486.3575999998</v>
      </c>
      <c r="D18" s="12">
        <f>D16+K5</f>
        <v>136.1164</v>
      </c>
      <c r="F18" s="20">
        <f>C18-F16</f>
        <v>-9.8400000482797623E-2</v>
      </c>
      <c r="G18" s="20">
        <f>B18-G16</f>
        <v>1.7799999914132059E-2</v>
      </c>
      <c r="H18" s="20">
        <f>D18-H16</f>
        <v>-3.3600000000006958E-2</v>
      </c>
    </row>
    <row r="20" spans="2:8" x14ac:dyDescent="0.3">
      <c r="B20" s="57" t="s">
        <v>94</v>
      </c>
      <c r="D20" s="41">
        <v>236</v>
      </c>
      <c r="F20" s="49" t="s">
        <v>66</v>
      </c>
      <c r="G20" s="58">
        <f>D20/0.24</f>
        <v>983.33333333333337</v>
      </c>
    </row>
    <row r="21" spans="2:8" x14ac:dyDescent="0.3">
      <c r="B21" s="59" t="s">
        <v>68</v>
      </c>
      <c r="C21" s="59" t="s">
        <v>69</v>
      </c>
      <c r="D21" s="59" t="s">
        <v>70</v>
      </c>
      <c r="F21" s="59" t="s">
        <v>71</v>
      </c>
      <c r="G21" s="59" t="s">
        <v>72</v>
      </c>
      <c r="H21" s="59" t="s">
        <v>73</v>
      </c>
    </row>
    <row r="22" spans="2:8" x14ac:dyDescent="0.3">
      <c r="B22" s="52">
        <v>155.161</v>
      </c>
      <c r="C22" s="52">
        <v>-31.566700000000001</v>
      </c>
      <c r="D22" s="52">
        <v>-17.247900000000001</v>
      </c>
      <c r="F22" s="12">
        <v>6659438.4630000005</v>
      </c>
      <c r="G22" s="12">
        <v>613956.21799999999</v>
      </c>
      <c r="H22" s="12">
        <v>136.53437</v>
      </c>
    </row>
    <row r="23" spans="2:8" x14ac:dyDescent="0.3">
      <c r="B23" s="60" t="s">
        <v>76</v>
      </c>
      <c r="C23" s="60" t="s">
        <v>77</v>
      </c>
      <c r="D23" s="60" t="s">
        <v>78</v>
      </c>
      <c r="F23" s="61" t="s">
        <v>5</v>
      </c>
      <c r="G23" s="61" t="s">
        <v>6</v>
      </c>
      <c r="H23" s="61" t="s">
        <v>7</v>
      </c>
    </row>
    <row r="24" spans="2:8" x14ac:dyDescent="0.3">
      <c r="B24" s="12">
        <f>B22+K3</f>
        <v>613956.16099999996</v>
      </c>
      <c r="C24" s="12">
        <f>C22+K4</f>
        <v>6659438.4332999997</v>
      </c>
      <c r="D24" s="12">
        <f>D22+K5</f>
        <v>136.6121</v>
      </c>
      <c r="F24" s="20">
        <f>C24-F22</f>
        <v>-2.9700000770390034E-2</v>
      </c>
      <c r="G24" s="20">
        <f>B24-G22</f>
        <v>-5.7000000029802322E-2</v>
      </c>
      <c r="H24" s="9">
        <f>D24-H22</f>
        <v>7.7730000000002519E-2</v>
      </c>
    </row>
    <row r="26" spans="2:8" x14ac:dyDescent="0.3">
      <c r="B26" s="57" t="s">
        <v>95</v>
      </c>
      <c r="D26" s="41">
        <v>90</v>
      </c>
      <c r="F26" s="49" t="s">
        <v>66</v>
      </c>
      <c r="G26" s="58">
        <f>D26/0.24</f>
        <v>375</v>
      </c>
    </row>
    <row r="27" spans="2:8" x14ac:dyDescent="0.3">
      <c r="B27" s="59" t="s">
        <v>68</v>
      </c>
      <c r="C27" s="59" t="s">
        <v>69</v>
      </c>
      <c r="D27" s="59" t="s">
        <v>70</v>
      </c>
      <c r="F27" s="59" t="s">
        <v>71</v>
      </c>
      <c r="G27" s="59" t="s">
        <v>72</v>
      </c>
      <c r="H27" s="59" t="s">
        <v>73</v>
      </c>
    </row>
    <row r="28" spans="2:8" x14ac:dyDescent="0.3">
      <c r="B28" s="52">
        <v>-18.185099999999998</v>
      </c>
      <c r="C28" s="52">
        <v>-29.943000000000001</v>
      </c>
      <c r="D28" s="52">
        <v>-17.990400000000001</v>
      </c>
      <c r="F28" s="12">
        <v>6659440.0410000002</v>
      </c>
      <c r="G28" s="12">
        <v>613782.85800000001</v>
      </c>
      <c r="H28" s="12">
        <v>135.8185</v>
      </c>
    </row>
    <row r="29" spans="2:8" x14ac:dyDescent="0.3">
      <c r="B29" s="60" t="s">
        <v>76</v>
      </c>
      <c r="C29" s="60" t="s">
        <v>77</v>
      </c>
      <c r="D29" s="60" t="s">
        <v>78</v>
      </c>
      <c r="F29" s="61" t="s">
        <v>5</v>
      </c>
      <c r="G29" s="61" t="s">
        <v>6</v>
      </c>
      <c r="H29" s="61" t="s">
        <v>7</v>
      </c>
    </row>
    <row r="30" spans="2:8" x14ac:dyDescent="0.3">
      <c r="B30" s="62">
        <f>B28+K3</f>
        <v>613782.8149</v>
      </c>
      <c r="C30" s="62">
        <f>C28+K4</f>
        <v>6659440.057</v>
      </c>
      <c r="D30" s="12">
        <f>D28+K5</f>
        <v>135.86960000000002</v>
      </c>
      <c r="F30" s="20">
        <f>C30-F28</f>
        <v>1.5999999828636646E-2</v>
      </c>
      <c r="G30" s="20">
        <f>B30-G28</f>
        <v>-4.3100000009872019E-2</v>
      </c>
      <c r="H30" s="9">
        <f>D30-H28</f>
        <v>5.1100000000019463E-2</v>
      </c>
    </row>
    <row r="32" spans="2:8" x14ac:dyDescent="0.3">
      <c r="B32" s="57" t="s">
        <v>96</v>
      </c>
      <c r="D32" s="41">
        <v>106</v>
      </c>
      <c r="F32" s="49" t="s">
        <v>66</v>
      </c>
      <c r="G32" s="58">
        <f>D32/0.24</f>
        <v>441.66666666666669</v>
      </c>
    </row>
    <row r="33" spans="2:8" x14ac:dyDescent="0.3">
      <c r="B33" s="59" t="s">
        <v>68</v>
      </c>
      <c r="C33" s="59" t="s">
        <v>69</v>
      </c>
      <c r="D33" s="59" t="s">
        <v>70</v>
      </c>
      <c r="F33" s="59" t="s">
        <v>71</v>
      </c>
      <c r="G33" s="59" t="s">
        <v>72</v>
      </c>
      <c r="H33" s="59" t="s">
        <v>73</v>
      </c>
    </row>
    <row r="34" spans="2:8" x14ac:dyDescent="0.3">
      <c r="B34" s="52">
        <v>-27.433599999999998</v>
      </c>
      <c r="C34" s="52">
        <v>-40.248800000000003</v>
      </c>
      <c r="D34" s="52">
        <v>-17.399699999999999</v>
      </c>
      <c r="F34" s="12">
        <v>6659429.6289999997</v>
      </c>
      <c r="G34" s="12">
        <v>613773.52300000004</v>
      </c>
      <c r="H34" s="12">
        <v>136.385535</v>
      </c>
    </row>
    <row r="35" spans="2:8" x14ac:dyDescent="0.3">
      <c r="B35" s="60" t="s">
        <v>76</v>
      </c>
      <c r="C35" s="60" t="s">
        <v>77</v>
      </c>
      <c r="D35" s="60" t="s">
        <v>78</v>
      </c>
      <c r="F35" s="61" t="s">
        <v>5</v>
      </c>
      <c r="G35" s="61" t="s">
        <v>6</v>
      </c>
      <c r="H35" s="61" t="s">
        <v>7</v>
      </c>
    </row>
    <row r="36" spans="2:8" x14ac:dyDescent="0.3">
      <c r="B36" s="62">
        <f>B34+K3</f>
        <v>613773.56640000001</v>
      </c>
      <c r="C36" s="62">
        <f>C34+K4</f>
        <v>6659429.7511999998</v>
      </c>
      <c r="D36" s="12">
        <f>D34+K5</f>
        <v>136.46030000000002</v>
      </c>
      <c r="F36" s="9">
        <f>C36-F34</f>
        <v>0.12220000009983778</v>
      </c>
      <c r="G36" s="20">
        <f>B36-G34</f>
        <v>4.3399999965913594E-2</v>
      </c>
      <c r="H36" s="9">
        <f>D36-H34</f>
        <v>7.4765000000013515E-2</v>
      </c>
    </row>
    <row r="38" spans="2:8" x14ac:dyDescent="0.3">
      <c r="B38" s="57" t="s">
        <v>97</v>
      </c>
      <c r="D38" s="41">
        <v>87</v>
      </c>
      <c r="F38" s="49" t="s">
        <v>66</v>
      </c>
      <c r="G38" s="58">
        <f>D38/0.5</f>
        <v>174</v>
      </c>
    </row>
    <row r="39" spans="2:8" x14ac:dyDescent="0.3">
      <c r="B39" s="59" t="s">
        <v>68</v>
      </c>
      <c r="C39" s="59" t="s">
        <v>69</v>
      </c>
      <c r="D39" s="59" t="s">
        <v>70</v>
      </c>
      <c r="F39" s="59" t="s">
        <v>71</v>
      </c>
      <c r="G39" s="59" t="s">
        <v>72</v>
      </c>
      <c r="H39" s="59" t="s">
        <v>73</v>
      </c>
    </row>
    <row r="40" spans="2:8" x14ac:dyDescent="0.3">
      <c r="B40" s="52">
        <v>-42.705800000000004</v>
      </c>
      <c r="C40" s="52">
        <v>-2.81941</v>
      </c>
      <c r="D40" s="52">
        <v>-18.0504</v>
      </c>
      <c r="F40" s="12">
        <v>6659467.3099999996</v>
      </c>
      <c r="G40" s="12">
        <v>613758.22600000002</v>
      </c>
      <c r="H40" s="12">
        <v>135.76604499999999</v>
      </c>
    </row>
    <row r="41" spans="2:8" x14ac:dyDescent="0.3">
      <c r="B41" s="60" t="s">
        <v>76</v>
      </c>
      <c r="C41" s="60" t="s">
        <v>77</v>
      </c>
      <c r="D41" s="60" t="s">
        <v>78</v>
      </c>
      <c r="F41" s="61" t="s">
        <v>5</v>
      </c>
      <c r="G41" s="61" t="s">
        <v>6</v>
      </c>
      <c r="H41" s="61" t="s">
        <v>7</v>
      </c>
    </row>
    <row r="42" spans="2:8" x14ac:dyDescent="0.3">
      <c r="B42" s="62">
        <f>B40+K3</f>
        <v>613758.2942</v>
      </c>
      <c r="C42" s="62">
        <f>C40+K4</f>
        <v>6659467.18059</v>
      </c>
      <c r="D42" s="12">
        <f>D40+K5</f>
        <v>135.80960000000002</v>
      </c>
      <c r="F42" s="9">
        <f>C42-F40</f>
        <v>-0.12940999958664179</v>
      </c>
      <c r="G42" s="20">
        <f>B42-G40</f>
        <v>6.8199999979697168E-2</v>
      </c>
      <c r="H42" s="20">
        <f>D42-H40</f>
        <v>4.3555000000026212E-2</v>
      </c>
    </row>
    <row r="44" spans="2:8" x14ac:dyDescent="0.3">
      <c r="B44" s="57" t="s">
        <v>98</v>
      </c>
      <c r="D44" s="41">
        <v>96</v>
      </c>
      <c r="F44" s="49" t="s">
        <v>66</v>
      </c>
      <c r="G44" s="58">
        <f>D44/0.5</f>
        <v>192</v>
      </c>
    </row>
    <row r="45" spans="2:8" x14ac:dyDescent="0.3">
      <c r="B45" s="59" t="s">
        <v>68</v>
      </c>
      <c r="C45" s="59" t="s">
        <v>69</v>
      </c>
      <c r="D45" s="59" t="s">
        <v>70</v>
      </c>
      <c r="F45" s="59" t="s">
        <v>71</v>
      </c>
      <c r="G45" s="59" t="s">
        <v>72</v>
      </c>
      <c r="H45" s="59" t="s">
        <v>73</v>
      </c>
    </row>
    <row r="46" spans="2:8" x14ac:dyDescent="0.3">
      <c r="B46" s="52">
        <v>92.265600000000006</v>
      </c>
      <c r="C46" s="52">
        <v>94.494699999999995</v>
      </c>
      <c r="D46" s="52">
        <v>-20.222000000000001</v>
      </c>
      <c r="F46" s="12">
        <v>6659564.4450000003</v>
      </c>
      <c r="G46" s="12">
        <v>613893.24100000004</v>
      </c>
      <c r="H46" s="12">
        <v>133.67099999999999</v>
      </c>
    </row>
    <row r="47" spans="2:8" x14ac:dyDescent="0.3">
      <c r="B47" s="60" t="s">
        <v>76</v>
      </c>
      <c r="C47" s="60" t="s">
        <v>77</v>
      </c>
      <c r="D47" s="60" t="s">
        <v>78</v>
      </c>
      <c r="F47" s="61" t="s">
        <v>5</v>
      </c>
      <c r="G47" s="61" t="s">
        <v>6</v>
      </c>
      <c r="H47" s="61" t="s">
        <v>7</v>
      </c>
    </row>
    <row r="48" spans="2:8" x14ac:dyDescent="0.3">
      <c r="B48" s="62">
        <f>B46+K3</f>
        <v>613893.26560000004</v>
      </c>
      <c r="C48" s="62">
        <f>C46+K4</f>
        <v>6659564.4946999997</v>
      </c>
      <c r="D48" s="12">
        <f>D46+K5</f>
        <v>133.63800000000001</v>
      </c>
      <c r="F48" s="20">
        <f>C48-F46</f>
        <v>4.9699999392032623E-2</v>
      </c>
      <c r="G48" s="20">
        <f>B48-G46</f>
        <v>2.4600000004284084E-2</v>
      </c>
      <c r="H48" s="20">
        <f>D48-H46</f>
        <v>-3.299999999998704E-2</v>
      </c>
    </row>
    <row r="50" spans="2:8" x14ac:dyDescent="0.3">
      <c r="B50" s="57" t="s">
        <v>99</v>
      </c>
      <c r="F50" s="49" t="s">
        <v>66</v>
      </c>
      <c r="G50" s="58">
        <f>D50/0.5</f>
        <v>0</v>
      </c>
    </row>
    <row r="51" spans="2:8" x14ac:dyDescent="0.3">
      <c r="B51" s="59" t="s">
        <v>68</v>
      </c>
      <c r="C51" s="59" t="s">
        <v>69</v>
      </c>
      <c r="D51" s="59" t="s">
        <v>70</v>
      </c>
      <c r="F51" s="59" t="s">
        <v>71</v>
      </c>
      <c r="G51" s="59" t="s">
        <v>72</v>
      </c>
      <c r="H51" s="59" t="s">
        <v>73</v>
      </c>
    </row>
    <row r="52" spans="2:8" x14ac:dyDescent="0.3">
      <c r="B52" s="52"/>
      <c r="C52" s="52"/>
      <c r="D52" s="52"/>
      <c r="F52" s="12">
        <v>6659425.4359999998</v>
      </c>
      <c r="G52" s="12">
        <v>613893.62399999995</v>
      </c>
      <c r="H52" s="12">
        <v>159.982</v>
      </c>
    </row>
    <row r="53" spans="2:8" x14ac:dyDescent="0.3">
      <c r="B53" s="60" t="s">
        <v>76</v>
      </c>
      <c r="C53" s="60" t="s">
        <v>77</v>
      </c>
      <c r="D53" s="60" t="s">
        <v>78</v>
      </c>
      <c r="F53" s="61" t="s">
        <v>5</v>
      </c>
      <c r="G53" s="61" t="s">
        <v>6</v>
      </c>
      <c r="H53" s="61" t="s">
        <v>7</v>
      </c>
    </row>
    <row r="54" spans="2:8" x14ac:dyDescent="0.3">
      <c r="B54" s="62">
        <f>B52+K3</f>
        <v>613801</v>
      </c>
      <c r="C54" s="62">
        <f>C52+K4</f>
        <v>6659470</v>
      </c>
      <c r="D54" s="12">
        <f>D52+K5</f>
        <v>153.86000000000001</v>
      </c>
      <c r="F54" s="20">
        <f>C54-F52</f>
        <v>44.564000000245869</v>
      </c>
      <c r="G54" s="20">
        <f>B54-G52</f>
        <v>-92.623999999952503</v>
      </c>
      <c r="H54" s="20">
        <f>D54-H52</f>
        <v>-6.1219999999999857</v>
      </c>
    </row>
    <row r="56" spans="2:8" x14ac:dyDescent="0.3">
      <c r="B56" s="57" t="s">
        <v>100</v>
      </c>
      <c r="F56" s="49" t="s">
        <v>66</v>
      </c>
      <c r="G56" s="58">
        <f>D56/0.5024</f>
        <v>0</v>
      </c>
    </row>
    <row r="57" spans="2:8" x14ac:dyDescent="0.3">
      <c r="B57" s="59" t="s">
        <v>68</v>
      </c>
      <c r="C57" s="59" t="s">
        <v>69</v>
      </c>
      <c r="D57" s="59" t="s">
        <v>70</v>
      </c>
      <c r="F57" s="59" t="s">
        <v>71</v>
      </c>
      <c r="G57" s="59" t="s">
        <v>72</v>
      </c>
      <c r="H57" s="59" t="s">
        <v>73</v>
      </c>
    </row>
    <row r="58" spans="2:8" x14ac:dyDescent="0.3">
      <c r="B58" s="52">
        <v>4.86205</v>
      </c>
      <c r="C58" s="52">
        <v>-19.539100000000001</v>
      </c>
      <c r="D58" s="52">
        <v>-18.245000000000001</v>
      </c>
      <c r="F58" s="12">
        <v>6659450.6129999999</v>
      </c>
      <c r="G58" s="12">
        <v>613805.62399999995</v>
      </c>
      <c r="H58" s="12">
        <v>135.55242000000001</v>
      </c>
    </row>
    <row r="59" spans="2:8" x14ac:dyDescent="0.3">
      <c r="B59" s="60" t="s">
        <v>76</v>
      </c>
      <c r="C59" s="60" t="s">
        <v>77</v>
      </c>
      <c r="D59" s="60" t="s">
        <v>78</v>
      </c>
      <c r="F59" s="61" t="s">
        <v>5</v>
      </c>
      <c r="G59" s="61" t="s">
        <v>6</v>
      </c>
      <c r="H59" s="61" t="s">
        <v>7</v>
      </c>
    </row>
    <row r="60" spans="2:8" x14ac:dyDescent="0.3">
      <c r="B60" s="62">
        <f>B58+K3</f>
        <v>613805.86205</v>
      </c>
      <c r="C60" s="62">
        <f>C58+K4</f>
        <v>6659450.4609000003</v>
      </c>
      <c r="D60" s="12">
        <f>D58+K5</f>
        <v>135.61500000000001</v>
      </c>
      <c r="F60" s="9">
        <f>C60-F58</f>
        <v>-0.15209999959915876</v>
      </c>
      <c r="G60" s="9">
        <f>B60-G58</f>
        <v>0.2380500000435859</v>
      </c>
      <c r="H60" s="9">
        <f>D60-H58</f>
        <v>6.2579999999996971E-2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CA6FB-8615-48AE-8161-FD4E78447235}">
  <dimension ref="B1:K60"/>
  <sheetViews>
    <sheetView workbookViewId="0">
      <selection activeCell="A22" sqref="A22"/>
    </sheetView>
  </sheetViews>
  <sheetFormatPr baseColWidth="10" defaultColWidth="11.5546875" defaultRowHeight="14.4" x14ac:dyDescent="0.3"/>
  <cols>
    <col min="1" max="1" width="11.5546875" style="41"/>
    <col min="2" max="2" width="11.6640625" style="41" bestFit="1" customWidth="1"/>
    <col min="3" max="3" width="12.5546875" style="41" bestFit="1" customWidth="1"/>
    <col min="4" max="4" width="11.6640625" style="41" bestFit="1" customWidth="1"/>
    <col min="5" max="5" width="11.5546875" style="41"/>
    <col min="6" max="8" width="11.6640625" style="41" bestFit="1" customWidth="1"/>
    <col min="9" max="10" width="11.5546875" style="41"/>
    <col min="11" max="11" width="11.6640625" style="41" bestFit="1" customWidth="1"/>
    <col min="12" max="16384" width="11.5546875" style="41"/>
  </cols>
  <sheetData>
    <row r="1" spans="2:11" x14ac:dyDescent="0.3">
      <c r="D1" s="57" t="s">
        <v>64</v>
      </c>
    </row>
    <row r="2" spans="2:11" x14ac:dyDescent="0.3">
      <c r="B2" s="57" t="s">
        <v>118</v>
      </c>
      <c r="D2" s="41">
        <v>108</v>
      </c>
      <c r="F2" s="49" t="s">
        <v>66</v>
      </c>
      <c r="G2" s="58">
        <f>D2/0.5</f>
        <v>216</v>
      </c>
      <c r="J2" s="41" t="s">
        <v>90</v>
      </c>
    </row>
    <row r="3" spans="2:11" x14ac:dyDescent="0.3">
      <c r="B3" s="59" t="s">
        <v>68</v>
      </c>
      <c r="C3" s="59" t="s">
        <v>69</v>
      </c>
      <c r="D3" s="59" t="s">
        <v>70</v>
      </c>
      <c r="F3" s="59" t="s">
        <v>71</v>
      </c>
      <c r="G3" s="59" t="s">
        <v>72</v>
      </c>
      <c r="H3" s="59" t="s">
        <v>73</v>
      </c>
      <c r="J3" s="52" t="s">
        <v>74</v>
      </c>
      <c r="K3" s="52">
        <v>613801</v>
      </c>
    </row>
    <row r="4" spans="2:11" x14ac:dyDescent="0.3">
      <c r="B4" s="52">
        <v>57.965800000000002</v>
      </c>
      <c r="C4" s="52">
        <v>-4.4108400000000003</v>
      </c>
      <c r="D4" s="52">
        <v>-17.117799999999999</v>
      </c>
      <c r="F4" s="12">
        <v>6659465.6619999995</v>
      </c>
      <c r="G4" s="12">
        <v>613859.09699999995</v>
      </c>
      <c r="H4" s="12">
        <v>136.839</v>
      </c>
      <c r="J4" s="52" t="s">
        <v>75</v>
      </c>
      <c r="K4" s="52">
        <v>6659470</v>
      </c>
    </row>
    <row r="5" spans="2:11" x14ac:dyDescent="0.3">
      <c r="B5" s="60" t="s">
        <v>76</v>
      </c>
      <c r="C5" s="60" t="s">
        <v>77</v>
      </c>
      <c r="D5" s="60" t="s">
        <v>78</v>
      </c>
      <c r="F5" s="61" t="s">
        <v>5</v>
      </c>
      <c r="G5" s="61" t="s">
        <v>6</v>
      </c>
      <c r="H5" s="61" t="s">
        <v>7</v>
      </c>
      <c r="J5" s="52" t="s">
        <v>79</v>
      </c>
      <c r="K5" s="52">
        <v>153.86000000000001</v>
      </c>
    </row>
    <row r="6" spans="2:11" x14ac:dyDescent="0.3">
      <c r="B6" s="12">
        <f>B4+K3</f>
        <v>613858.96580000001</v>
      </c>
      <c r="C6" s="12">
        <f>C4+K4</f>
        <v>6659465.58916</v>
      </c>
      <c r="D6" s="12">
        <f>D4+K5</f>
        <v>136.74220000000003</v>
      </c>
      <c r="F6" s="20">
        <f>C6-F4</f>
        <v>-7.2839999571442604E-2</v>
      </c>
      <c r="G6" s="9">
        <f>B6-G4</f>
        <v>-0.13119999994523823</v>
      </c>
      <c r="H6" s="9">
        <f>D6-H4</f>
        <v>-9.6799999999973352E-2</v>
      </c>
    </row>
    <row r="8" spans="2:11" x14ac:dyDescent="0.3">
      <c r="B8" s="57" t="s">
        <v>119</v>
      </c>
      <c r="D8" s="41">
        <v>299</v>
      </c>
      <c r="F8" s="49" t="s">
        <v>66</v>
      </c>
      <c r="G8" s="58">
        <f>D8/0.5</f>
        <v>598</v>
      </c>
    </row>
    <row r="9" spans="2:11" x14ac:dyDescent="0.3">
      <c r="B9" s="59" t="s">
        <v>68</v>
      </c>
      <c r="C9" s="59" t="s">
        <v>69</v>
      </c>
      <c r="D9" s="59" t="s">
        <v>70</v>
      </c>
      <c r="F9" s="59" t="s">
        <v>71</v>
      </c>
      <c r="G9" s="59" t="s">
        <v>72</v>
      </c>
      <c r="H9" s="59" t="s">
        <v>73</v>
      </c>
    </row>
    <row r="10" spans="2:11" x14ac:dyDescent="0.3">
      <c r="B10" s="52">
        <v>45.434899999999999</v>
      </c>
      <c r="C10" s="52">
        <v>12.3962</v>
      </c>
      <c r="D10" s="52">
        <v>-19.599299999999999</v>
      </c>
      <c r="F10" s="12">
        <v>6659482.3310000002</v>
      </c>
      <c r="G10" s="12">
        <v>613846.49600000004</v>
      </c>
      <c r="H10" s="12">
        <v>134.31</v>
      </c>
    </row>
    <row r="11" spans="2:11" x14ac:dyDescent="0.3">
      <c r="B11" s="60" t="s">
        <v>76</v>
      </c>
      <c r="C11" s="60" t="s">
        <v>77</v>
      </c>
      <c r="D11" s="60" t="s">
        <v>78</v>
      </c>
      <c r="F11" s="61" t="s">
        <v>5</v>
      </c>
      <c r="G11" s="61" t="s">
        <v>6</v>
      </c>
      <c r="H11" s="61" t="s">
        <v>7</v>
      </c>
    </row>
    <row r="12" spans="2:11" x14ac:dyDescent="0.3">
      <c r="B12" s="12">
        <f>B10+K3</f>
        <v>613846.43489999999</v>
      </c>
      <c r="C12" s="12">
        <f>C10+K4</f>
        <v>6659482.3962000003</v>
      </c>
      <c r="D12" s="12">
        <f>D10+K5</f>
        <v>134.26070000000001</v>
      </c>
      <c r="F12" s="20">
        <f>C12-F10</f>
        <v>6.5200000070035458E-2</v>
      </c>
      <c r="G12" s="20">
        <f>B12-G10</f>
        <v>-6.110000004991889E-2</v>
      </c>
      <c r="H12" s="20">
        <f>D12-H10</f>
        <v>-4.9299999999988131E-2</v>
      </c>
    </row>
    <row r="14" spans="2:11" x14ac:dyDescent="0.3">
      <c r="B14" s="57" t="s">
        <v>120</v>
      </c>
      <c r="D14" s="41">
        <v>222</v>
      </c>
      <c r="F14" s="49" t="s">
        <v>66</v>
      </c>
      <c r="G14" s="58">
        <f>D14/0.5</f>
        <v>444</v>
      </c>
    </row>
    <row r="15" spans="2:11" x14ac:dyDescent="0.3">
      <c r="B15" s="59" t="s">
        <v>68</v>
      </c>
      <c r="C15" s="59" t="s">
        <v>69</v>
      </c>
      <c r="D15" s="59" t="s">
        <v>70</v>
      </c>
      <c r="F15" s="59" t="s">
        <v>71</v>
      </c>
      <c r="G15" s="59" t="s">
        <v>72</v>
      </c>
      <c r="H15" s="59" t="s">
        <v>73</v>
      </c>
    </row>
    <row r="16" spans="2:11" x14ac:dyDescent="0.3">
      <c r="B16" s="52">
        <v>76.028000000000006</v>
      </c>
      <c r="C16" s="52">
        <v>16.527699999999999</v>
      </c>
      <c r="D16" s="52">
        <v>-17.822399999999998</v>
      </c>
      <c r="F16" s="12">
        <v>6659486.4560000002</v>
      </c>
      <c r="G16" s="12">
        <v>613877.17500000005</v>
      </c>
      <c r="H16" s="12">
        <v>136.15</v>
      </c>
    </row>
    <row r="17" spans="2:8" x14ac:dyDescent="0.3">
      <c r="B17" s="60" t="s">
        <v>76</v>
      </c>
      <c r="C17" s="60" t="s">
        <v>77</v>
      </c>
      <c r="D17" s="60" t="s">
        <v>78</v>
      </c>
      <c r="F17" s="61" t="s">
        <v>5</v>
      </c>
      <c r="G17" s="61" t="s">
        <v>6</v>
      </c>
      <c r="H17" s="61" t="s">
        <v>7</v>
      </c>
    </row>
    <row r="18" spans="2:8" x14ac:dyDescent="0.3">
      <c r="B18" s="12">
        <f>B16+K3</f>
        <v>613877.02800000005</v>
      </c>
      <c r="C18" s="12">
        <f>C16+K4</f>
        <v>6659486.5277000004</v>
      </c>
      <c r="D18" s="12">
        <f>D16+K5</f>
        <v>136.03760000000003</v>
      </c>
      <c r="F18" s="20">
        <f>C18-F16</f>
        <v>7.1700000204145908E-2</v>
      </c>
      <c r="G18" s="9">
        <f>B18-G16</f>
        <v>-0.14699999999720603</v>
      </c>
      <c r="H18" s="9">
        <f>D18-H16</f>
        <v>-0.11239999999997963</v>
      </c>
    </row>
    <row r="20" spans="2:8" x14ac:dyDescent="0.3">
      <c r="B20" s="57" t="s">
        <v>94</v>
      </c>
      <c r="D20" s="41">
        <v>195</v>
      </c>
      <c r="F20" s="49" t="s">
        <v>66</v>
      </c>
      <c r="G20" s="58">
        <f>D20/0.24</f>
        <v>812.5</v>
      </c>
    </row>
    <row r="21" spans="2:8" x14ac:dyDescent="0.3">
      <c r="B21" s="59" t="s">
        <v>68</v>
      </c>
      <c r="C21" s="59" t="s">
        <v>69</v>
      </c>
      <c r="D21" s="59" t="s">
        <v>70</v>
      </c>
      <c r="F21" s="59" t="s">
        <v>71</v>
      </c>
      <c r="G21" s="59" t="s">
        <v>72</v>
      </c>
      <c r="H21" s="59" t="s">
        <v>73</v>
      </c>
    </row>
    <row r="22" spans="2:8" x14ac:dyDescent="0.3">
      <c r="B22" s="52">
        <v>155.245</v>
      </c>
      <c r="C22" s="52">
        <v>-31.4956</v>
      </c>
      <c r="D22" s="52">
        <v>-17.258600000000001</v>
      </c>
      <c r="F22" s="12">
        <v>6659438.4630000005</v>
      </c>
      <c r="G22" s="12">
        <v>613956.21799999999</v>
      </c>
      <c r="H22" s="12">
        <v>136.53437</v>
      </c>
    </row>
    <row r="23" spans="2:8" x14ac:dyDescent="0.3">
      <c r="B23" s="60" t="s">
        <v>76</v>
      </c>
      <c r="C23" s="60" t="s">
        <v>77</v>
      </c>
      <c r="D23" s="60" t="s">
        <v>78</v>
      </c>
      <c r="F23" s="61" t="s">
        <v>5</v>
      </c>
      <c r="G23" s="61" t="s">
        <v>6</v>
      </c>
      <c r="H23" s="61" t="s">
        <v>7</v>
      </c>
    </row>
    <row r="24" spans="2:8" x14ac:dyDescent="0.3">
      <c r="B24" s="12">
        <f>B22+K3</f>
        <v>613956.245</v>
      </c>
      <c r="C24" s="12">
        <f>C22+K4</f>
        <v>6659438.5044</v>
      </c>
      <c r="D24" s="12">
        <f>D22+K5</f>
        <v>136.60140000000001</v>
      </c>
      <c r="F24" s="20">
        <f>C24-F22</f>
        <v>4.1399999521672726E-2</v>
      </c>
      <c r="G24" s="20">
        <f>B24-G22</f>
        <v>2.7000000001862645E-2</v>
      </c>
      <c r="H24" s="9">
        <f>D24-H22</f>
        <v>6.7030000000016798E-2</v>
      </c>
    </row>
    <row r="26" spans="2:8" x14ac:dyDescent="0.3">
      <c r="B26" s="57" t="s">
        <v>95</v>
      </c>
      <c r="D26" s="41">
        <v>277</v>
      </c>
      <c r="F26" s="49" t="s">
        <v>66</v>
      </c>
      <c r="G26" s="58">
        <f>D26/0.24</f>
        <v>1154.1666666666667</v>
      </c>
    </row>
    <row r="27" spans="2:8" x14ac:dyDescent="0.3">
      <c r="B27" s="59" t="s">
        <v>68</v>
      </c>
      <c r="C27" s="59" t="s">
        <v>69</v>
      </c>
      <c r="D27" s="59" t="s">
        <v>70</v>
      </c>
      <c r="F27" s="59" t="s">
        <v>71</v>
      </c>
      <c r="G27" s="59" t="s">
        <v>72</v>
      </c>
      <c r="H27" s="59" t="s">
        <v>73</v>
      </c>
    </row>
    <row r="28" spans="2:8" x14ac:dyDescent="0.3">
      <c r="B28" s="52">
        <v>-18.23</v>
      </c>
      <c r="C28" s="52">
        <v>-29.912099999999999</v>
      </c>
      <c r="D28" s="52">
        <v>-18.1204</v>
      </c>
      <c r="F28" s="12">
        <v>6659440.0410000002</v>
      </c>
      <c r="G28" s="12">
        <v>613782.85800000001</v>
      </c>
      <c r="H28" s="12">
        <v>135.8185</v>
      </c>
    </row>
    <row r="29" spans="2:8" x14ac:dyDescent="0.3">
      <c r="B29" s="60" t="s">
        <v>76</v>
      </c>
      <c r="C29" s="60" t="s">
        <v>77</v>
      </c>
      <c r="D29" s="60" t="s">
        <v>78</v>
      </c>
      <c r="F29" s="61" t="s">
        <v>5</v>
      </c>
      <c r="G29" s="61" t="s">
        <v>6</v>
      </c>
      <c r="H29" s="61" t="s">
        <v>7</v>
      </c>
    </row>
    <row r="30" spans="2:8" x14ac:dyDescent="0.3">
      <c r="B30" s="62">
        <f>B28+K3</f>
        <v>613782.77</v>
      </c>
      <c r="C30" s="62">
        <f>C28+K4</f>
        <v>6659440.0878999997</v>
      </c>
      <c r="D30" s="12">
        <f>D28+K5</f>
        <v>135.73960000000002</v>
      </c>
      <c r="F30" s="20">
        <f>C30-F28</f>
        <v>4.6899999491870403E-2</v>
      </c>
      <c r="G30" s="20">
        <f>B30-G28</f>
        <v>-8.7999999988824129E-2</v>
      </c>
      <c r="H30" s="9">
        <f>D30-H28</f>
        <v>-7.8899999999975989E-2</v>
      </c>
    </row>
    <row r="32" spans="2:8" x14ac:dyDescent="0.3">
      <c r="B32" s="57" t="s">
        <v>96</v>
      </c>
      <c r="D32" s="41">
        <v>325</v>
      </c>
      <c r="F32" s="49" t="s">
        <v>66</v>
      </c>
      <c r="G32" s="58">
        <f>D32/0.24</f>
        <v>1354.1666666666667</v>
      </c>
    </row>
    <row r="33" spans="2:8" x14ac:dyDescent="0.3">
      <c r="B33" s="59" t="s">
        <v>68</v>
      </c>
      <c r="C33" s="59" t="s">
        <v>69</v>
      </c>
      <c r="D33" s="59" t="s">
        <v>70</v>
      </c>
      <c r="F33" s="59" t="s">
        <v>71</v>
      </c>
      <c r="G33" s="59" t="s">
        <v>72</v>
      </c>
      <c r="H33" s="59" t="s">
        <v>73</v>
      </c>
    </row>
    <row r="34" spans="2:8" x14ac:dyDescent="0.3">
      <c r="B34" s="52">
        <v>-27.553699999999999</v>
      </c>
      <c r="C34" s="52">
        <v>-40.295400000000001</v>
      </c>
      <c r="D34" s="52">
        <v>-17.544899999999998</v>
      </c>
      <c r="F34" s="12">
        <v>6659429.6289999997</v>
      </c>
      <c r="G34" s="12">
        <v>613773.52300000004</v>
      </c>
      <c r="H34" s="12">
        <v>136.385535</v>
      </c>
    </row>
    <row r="35" spans="2:8" x14ac:dyDescent="0.3">
      <c r="B35" s="60" t="s">
        <v>76</v>
      </c>
      <c r="C35" s="60" t="s">
        <v>77</v>
      </c>
      <c r="D35" s="60" t="s">
        <v>78</v>
      </c>
      <c r="F35" s="61" t="s">
        <v>5</v>
      </c>
      <c r="G35" s="61" t="s">
        <v>6</v>
      </c>
      <c r="H35" s="61" t="s">
        <v>7</v>
      </c>
    </row>
    <row r="36" spans="2:8" x14ac:dyDescent="0.3">
      <c r="B36" s="62">
        <f>B34+K3</f>
        <v>613773.44629999995</v>
      </c>
      <c r="C36" s="62">
        <f>C34+K4</f>
        <v>6659429.7045999998</v>
      </c>
      <c r="D36" s="12">
        <f>D34+K5</f>
        <v>136.31510000000003</v>
      </c>
      <c r="F36" s="20">
        <f>C36-F34</f>
        <v>7.5600000098347664E-2</v>
      </c>
      <c r="G36" s="20">
        <f>B36-G34</f>
        <v>-7.6700000092387199E-2</v>
      </c>
      <c r="H36" s="9">
        <f>D36-H34</f>
        <v>-7.0434999999974934E-2</v>
      </c>
    </row>
    <row r="38" spans="2:8" x14ac:dyDescent="0.3">
      <c r="B38" s="57" t="s">
        <v>97</v>
      </c>
      <c r="D38" s="41">
        <v>241</v>
      </c>
      <c r="F38" s="49" t="s">
        <v>66</v>
      </c>
      <c r="G38" s="58">
        <f>D38/0.5</f>
        <v>482</v>
      </c>
    </row>
    <row r="39" spans="2:8" x14ac:dyDescent="0.3">
      <c r="B39" s="59" t="s">
        <v>68</v>
      </c>
      <c r="C39" s="59" t="s">
        <v>69</v>
      </c>
      <c r="D39" s="59" t="s">
        <v>70</v>
      </c>
      <c r="F39" s="59" t="s">
        <v>71</v>
      </c>
      <c r="G39" s="59" t="s">
        <v>72</v>
      </c>
      <c r="H39" s="59" t="s">
        <v>73</v>
      </c>
    </row>
    <row r="40" spans="2:8" x14ac:dyDescent="0.3">
      <c r="B40" s="52">
        <v>-42.743299999999998</v>
      </c>
      <c r="C40" s="52">
        <v>-2.6788400000000001</v>
      </c>
      <c r="D40" s="52">
        <v>-18.168900000000001</v>
      </c>
      <c r="F40" s="12">
        <v>6659467.3099999996</v>
      </c>
      <c r="G40" s="12">
        <v>613758.22600000002</v>
      </c>
      <c r="H40" s="12">
        <v>135.76604499999999</v>
      </c>
    </row>
    <row r="41" spans="2:8" x14ac:dyDescent="0.3">
      <c r="B41" s="60" t="s">
        <v>76</v>
      </c>
      <c r="C41" s="60" t="s">
        <v>77</v>
      </c>
      <c r="D41" s="60" t="s">
        <v>78</v>
      </c>
      <c r="F41" s="61" t="s">
        <v>5</v>
      </c>
      <c r="G41" s="61" t="s">
        <v>6</v>
      </c>
      <c r="H41" s="61" t="s">
        <v>7</v>
      </c>
    </row>
    <row r="42" spans="2:8" x14ac:dyDescent="0.3">
      <c r="B42" s="62">
        <f>B40+K3</f>
        <v>613758.25670000003</v>
      </c>
      <c r="C42" s="62">
        <f>C40+K4</f>
        <v>6659467.3211599998</v>
      </c>
      <c r="D42" s="12">
        <f>D40+K5</f>
        <v>135.69110000000001</v>
      </c>
      <c r="F42" s="20">
        <f>C42-F40</f>
        <v>1.116000022739172E-2</v>
      </c>
      <c r="G42" s="20">
        <f>B42-G40</f>
        <v>3.0700000002980232E-2</v>
      </c>
      <c r="H42" s="9">
        <f>D42-H40</f>
        <v>-7.4944999999985384E-2</v>
      </c>
    </row>
    <row r="44" spans="2:8" x14ac:dyDescent="0.3">
      <c r="B44" s="57" t="s">
        <v>98</v>
      </c>
      <c r="D44" s="41">
        <v>213</v>
      </c>
      <c r="F44" s="49" t="s">
        <v>66</v>
      </c>
      <c r="G44" s="58">
        <f>D44/0.5</f>
        <v>426</v>
      </c>
    </row>
    <row r="45" spans="2:8" x14ac:dyDescent="0.3">
      <c r="B45" s="59" t="s">
        <v>68</v>
      </c>
      <c r="C45" s="59" t="s">
        <v>69</v>
      </c>
      <c r="D45" s="59" t="s">
        <v>70</v>
      </c>
      <c r="F45" s="59" t="s">
        <v>71</v>
      </c>
      <c r="G45" s="59" t="s">
        <v>72</v>
      </c>
      <c r="H45" s="59" t="s">
        <v>73</v>
      </c>
    </row>
    <row r="46" spans="2:8" x14ac:dyDescent="0.3">
      <c r="B46" s="52">
        <v>92.297700000000006</v>
      </c>
      <c r="C46" s="52">
        <v>94.482399999999998</v>
      </c>
      <c r="D46" s="52">
        <v>-20.279900000000001</v>
      </c>
      <c r="F46" s="12">
        <v>6659564.4450000003</v>
      </c>
      <c r="G46" s="12">
        <v>613893.24100000004</v>
      </c>
      <c r="H46" s="12">
        <v>133.67099999999999</v>
      </c>
    </row>
    <row r="47" spans="2:8" x14ac:dyDescent="0.3">
      <c r="B47" s="60" t="s">
        <v>76</v>
      </c>
      <c r="C47" s="60" t="s">
        <v>77</v>
      </c>
      <c r="D47" s="60" t="s">
        <v>78</v>
      </c>
      <c r="F47" s="61" t="s">
        <v>5</v>
      </c>
      <c r="G47" s="61" t="s">
        <v>6</v>
      </c>
      <c r="H47" s="61" t="s">
        <v>7</v>
      </c>
    </row>
    <row r="48" spans="2:8" x14ac:dyDescent="0.3">
      <c r="B48" s="62">
        <f>B46+K3</f>
        <v>613893.2977</v>
      </c>
      <c r="C48" s="62">
        <f>C46+K4</f>
        <v>6659564.4824000001</v>
      </c>
      <c r="D48" s="12">
        <f>D46+K5</f>
        <v>133.58010000000002</v>
      </c>
      <c r="F48" s="20">
        <f>C48-F46</f>
        <v>3.7399999797344208E-2</v>
      </c>
      <c r="G48" s="20">
        <f>B48-G46</f>
        <v>5.6699999957345426E-2</v>
      </c>
      <c r="H48" s="9">
        <f>D48-H46</f>
        <v>-9.0899999999976444E-2</v>
      </c>
    </row>
    <row r="50" spans="2:8" x14ac:dyDescent="0.3">
      <c r="B50" s="57" t="s">
        <v>99</v>
      </c>
      <c r="D50" s="41">
        <v>146</v>
      </c>
      <c r="F50" s="49" t="s">
        <v>66</v>
      </c>
      <c r="G50" s="58">
        <f>D50/0.5</f>
        <v>292</v>
      </c>
    </row>
    <row r="51" spans="2:8" x14ac:dyDescent="0.3">
      <c r="B51" s="59" t="s">
        <v>68</v>
      </c>
      <c r="C51" s="59" t="s">
        <v>69</v>
      </c>
      <c r="D51" s="59" t="s">
        <v>70</v>
      </c>
      <c r="F51" s="59" t="s">
        <v>71</v>
      </c>
      <c r="G51" s="59" t="s">
        <v>72</v>
      </c>
      <c r="H51" s="59" t="s">
        <v>73</v>
      </c>
    </row>
    <row r="52" spans="2:8" x14ac:dyDescent="0.3">
      <c r="B52" s="52">
        <v>92.689400000000006</v>
      </c>
      <c r="C52" s="52">
        <v>-44.582999999999998</v>
      </c>
      <c r="D52" s="52">
        <v>6.0958800000000002</v>
      </c>
      <c r="F52" s="12">
        <v>6659425.4359999998</v>
      </c>
      <c r="G52" s="12">
        <v>613893.62399999995</v>
      </c>
      <c r="H52" s="12">
        <v>159.982</v>
      </c>
    </row>
    <row r="53" spans="2:8" x14ac:dyDescent="0.3">
      <c r="B53" s="60" t="s">
        <v>76</v>
      </c>
      <c r="C53" s="60" t="s">
        <v>77</v>
      </c>
      <c r="D53" s="60" t="s">
        <v>78</v>
      </c>
      <c r="F53" s="61" t="s">
        <v>5</v>
      </c>
      <c r="G53" s="61" t="s">
        <v>6</v>
      </c>
      <c r="H53" s="61" t="s">
        <v>7</v>
      </c>
    </row>
    <row r="54" spans="2:8" x14ac:dyDescent="0.3">
      <c r="B54" s="62">
        <f>B52+K3</f>
        <v>613893.68940000003</v>
      </c>
      <c r="C54" s="62">
        <f>C52+K4</f>
        <v>6659425.4170000004</v>
      </c>
      <c r="D54" s="12">
        <f>D52+K5</f>
        <v>159.95588000000001</v>
      </c>
      <c r="F54" s="20">
        <f>C54-F52</f>
        <v>-1.8999999389052391E-2</v>
      </c>
      <c r="G54" s="20">
        <f>B54-G52</f>
        <v>6.5400000079534948E-2</v>
      </c>
      <c r="H54" s="20">
        <f>D54-H52</f>
        <v>-2.6119999999991705E-2</v>
      </c>
    </row>
    <row r="56" spans="2:8" x14ac:dyDescent="0.3">
      <c r="B56" s="57" t="s">
        <v>100</v>
      </c>
      <c r="D56" s="41">
        <v>791</v>
      </c>
      <c r="F56" s="49" t="s">
        <v>66</v>
      </c>
      <c r="G56" s="58">
        <f>D56/0.5024</f>
        <v>1574.4426751592357</v>
      </c>
    </row>
    <row r="57" spans="2:8" x14ac:dyDescent="0.3">
      <c r="B57" s="59" t="s">
        <v>68</v>
      </c>
      <c r="C57" s="59" t="s">
        <v>69</v>
      </c>
      <c r="D57" s="59" t="s">
        <v>70</v>
      </c>
      <c r="F57" s="59" t="s">
        <v>71</v>
      </c>
      <c r="G57" s="59" t="s">
        <v>72</v>
      </c>
      <c r="H57" s="59" t="s">
        <v>73</v>
      </c>
    </row>
    <row r="58" spans="2:8" x14ac:dyDescent="0.3">
      <c r="B58" s="52">
        <v>4.5632400000000004</v>
      </c>
      <c r="C58" s="52">
        <v>-19.356999999999999</v>
      </c>
      <c r="D58" s="52">
        <v>-18.335599999999999</v>
      </c>
      <c r="F58" s="12">
        <v>6659450.6129999999</v>
      </c>
      <c r="G58" s="12">
        <v>613805.62399999995</v>
      </c>
      <c r="H58" s="12">
        <v>135.55242000000001</v>
      </c>
    </row>
    <row r="59" spans="2:8" x14ac:dyDescent="0.3">
      <c r="B59" s="60" t="s">
        <v>76</v>
      </c>
      <c r="C59" s="60" t="s">
        <v>77</v>
      </c>
      <c r="D59" s="60" t="s">
        <v>78</v>
      </c>
      <c r="F59" s="61" t="s">
        <v>5</v>
      </c>
      <c r="G59" s="61" t="s">
        <v>6</v>
      </c>
      <c r="H59" s="61" t="s">
        <v>7</v>
      </c>
    </row>
    <row r="60" spans="2:8" x14ac:dyDescent="0.3">
      <c r="B60" s="62">
        <f>B58+K3</f>
        <v>613805.56324000005</v>
      </c>
      <c r="C60" s="62">
        <f>C58+K4</f>
        <v>6659450.6430000002</v>
      </c>
      <c r="D60" s="12">
        <f>D58+K5</f>
        <v>135.52440000000001</v>
      </c>
      <c r="F60" s="20">
        <f>C60-F58</f>
        <v>3.0000000260770321E-2</v>
      </c>
      <c r="G60" s="20">
        <f>B60-G58</f>
        <v>-6.0759999905712903E-2</v>
      </c>
      <c r="H60" s="20">
        <f>D60-H58</f>
        <v>-2.8019999999997935E-2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2B4F7-78C1-4DA0-9F19-CE26FD6F0A54}">
  <dimension ref="B2:U86"/>
  <sheetViews>
    <sheetView workbookViewId="0">
      <selection activeCell="S28" sqref="S28"/>
    </sheetView>
  </sheetViews>
  <sheetFormatPr baseColWidth="10" defaultColWidth="11.44140625" defaultRowHeight="14.4" x14ac:dyDescent="0.3"/>
  <cols>
    <col min="14" max="14" width="13.44140625" customWidth="1"/>
    <col min="15" max="15" width="11" customWidth="1"/>
    <col min="17" max="17" width="13.33203125" customWidth="1"/>
  </cols>
  <sheetData>
    <row r="2" spans="2:21" x14ac:dyDescent="0.3">
      <c r="B2" s="41"/>
      <c r="C2" s="41"/>
      <c r="D2" s="57" t="s">
        <v>64</v>
      </c>
      <c r="E2" s="41"/>
      <c r="F2" s="41"/>
      <c r="G2" s="41"/>
      <c r="H2" s="41"/>
      <c r="I2" s="41"/>
      <c r="J2" s="41"/>
      <c r="K2" s="41"/>
    </row>
    <row r="3" spans="2:21" x14ac:dyDescent="0.3">
      <c r="B3" s="57" t="s">
        <v>65</v>
      </c>
      <c r="C3" s="41"/>
      <c r="D3" s="41">
        <v>75</v>
      </c>
      <c r="E3" s="41"/>
      <c r="F3" s="49" t="s">
        <v>66</v>
      </c>
      <c r="G3" s="58">
        <f>D3/0.25</f>
        <v>300</v>
      </c>
      <c r="H3" s="41"/>
      <c r="I3" s="41"/>
      <c r="J3" s="41" t="s">
        <v>67</v>
      </c>
      <c r="K3" s="41"/>
    </row>
    <row r="4" spans="2:21" x14ac:dyDescent="0.3">
      <c r="B4" s="59" t="s">
        <v>68</v>
      </c>
      <c r="C4" s="59" t="s">
        <v>69</v>
      </c>
      <c r="D4" s="59" t="s">
        <v>70</v>
      </c>
      <c r="E4" s="41"/>
      <c r="F4" s="59" t="s">
        <v>71</v>
      </c>
      <c r="G4" s="59" t="s">
        <v>72</v>
      </c>
      <c r="H4" s="59" t="s">
        <v>73</v>
      </c>
      <c r="I4" s="41"/>
      <c r="J4" s="52" t="s">
        <v>74</v>
      </c>
      <c r="K4" s="52">
        <v>613801</v>
      </c>
    </row>
    <row r="5" spans="2:21" x14ac:dyDescent="0.3">
      <c r="B5" s="52">
        <v>103.639</v>
      </c>
      <c r="C5" s="52">
        <v>97.975300000000004</v>
      </c>
      <c r="D5" s="52">
        <v>-20.472100000000001</v>
      </c>
      <c r="E5" s="41"/>
      <c r="F5" s="12">
        <v>6659568.0580000002</v>
      </c>
      <c r="G5" s="12">
        <v>613904.45900000003</v>
      </c>
      <c r="H5" s="12">
        <v>133.3459</v>
      </c>
      <c r="I5" s="41"/>
      <c r="J5" s="52" t="s">
        <v>75</v>
      </c>
      <c r="K5" s="52">
        <v>6659470</v>
      </c>
    </row>
    <row r="6" spans="2:21" x14ac:dyDescent="0.3">
      <c r="B6" s="60" t="s">
        <v>76</v>
      </c>
      <c r="C6" s="60" t="s">
        <v>77</v>
      </c>
      <c r="D6" s="60" t="s">
        <v>78</v>
      </c>
      <c r="E6" s="41"/>
      <c r="F6" s="61" t="s">
        <v>5</v>
      </c>
      <c r="G6" s="61" t="s">
        <v>6</v>
      </c>
      <c r="H6" s="61" t="s">
        <v>7</v>
      </c>
      <c r="I6" s="41"/>
      <c r="J6" s="52" t="s">
        <v>79</v>
      </c>
      <c r="K6" s="52">
        <v>153.86000000000001</v>
      </c>
      <c r="N6" s="19" t="s">
        <v>101</v>
      </c>
      <c r="O6" s="75"/>
      <c r="P6" s="77"/>
      <c r="S6" s="19" t="s">
        <v>102</v>
      </c>
      <c r="T6" s="75"/>
      <c r="U6" s="77"/>
    </row>
    <row r="7" spans="2:21" x14ac:dyDescent="0.3">
      <c r="B7" s="12">
        <f>B5+K4</f>
        <v>613904.63899999997</v>
      </c>
      <c r="C7" s="12">
        <f>C5+K5</f>
        <v>6659567.9753</v>
      </c>
      <c r="D7" s="12">
        <f>D5+K6</f>
        <v>133.3879</v>
      </c>
      <c r="E7" s="41"/>
      <c r="F7" s="20">
        <f>C7-F5</f>
        <v>-8.2700000144541264E-2</v>
      </c>
      <c r="G7" s="9">
        <f>B7-G5</f>
        <v>0.17999999993480742</v>
      </c>
      <c r="H7" s="20">
        <f>D7-H5</f>
        <v>4.2000000000001592E-2</v>
      </c>
      <c r="I7" s="41"/>
      <c r="J7" s="41"/>
      <c r="K7" s="41"/>
      <c r="N7" s="6" t="s">
        <v>5</v>
      </c>
      <c r="O7" s="6" t="s">
        <v>6</v>
      </c>
      <c r="P7" s="76" t="s">
        <v>7</v>
      </c>
      <c r="S7" s="6" t="s">
        <v>5</v>
      </c>
      <c r="T7" s="6" t="s">
        <v>6</v>
      </c>
      <c r="U7" s="76" t="s">
        <v>7</v>
      </c>
    </row>
    <row r="8" spans="2:21" x14ac:dyDescent="0.3">
      <c r="B8" s="41"/>
      <c r="C8" s="41"/>
      <c r="D8" s="41"/>
      <c r="E8" s="41"/>
      <c r="F8" s="41"/>
      <c r="G8" s="41"/>
      <c r="H8" s="41"/>
      <c r="I8" s="41"/>
      <c r="J8" s="41"/>
      <c r="K8" s="41"/>
      <c r="N8" s="4">
        <v>1.0999999999999999E-2</v>
      </c>
      <c r="O8" s="4">
        <v>0.11700000000000001</v>
      </c>
      <c r="P8" s="4">
        <v>4.2999999999999997E-2</v>
      </c>
      <c r="S8" s="4">
        <v>8.3000000000000004E-2</v>
      </c>
      <c r="T8" s="4">
        <v>0.18</v>
      </c>
      <c r="U8" s="4">
        <v>4.2000000000000003E-2</v>
      </c>
    </row>
    <row r="9" spans="2:21" x14ac:dyDescent="0.3">
      <c r="B9" s="57" t="s">
        <v>80</v>
      </c>
      <c r="C9" s="41"/>
      <c r="D9" s="41">
        <v>58</v>
      </c>
      <c r="E9" s="41"/>
      <c r="F9" s="49" t="s">
        <v>66</v>
      </c>
      <c r="G9" s="58">
        <f>D9/0.4225</f>
        <v>137.27810650887574</v>
      </c>
      <c r="H9" s="41"/>
      <c r="I9" s="41"/>
      <c r="J9" s="41"/>
      <c r="K9" s="41"/>
      <c r="N9" s="2">
        <v>4.3999999999999997E-2</v>
      </c>
      <c r="O9" s="2">
        <v>8.7999999999999995E-2</v>
      </c>
      <c r="P9" s="2">
        <v>4.3999999999999997E-2</v>
      </c>
      <c r="S9" s="4">
        <v>6.2E-2</v>
      </c>
      <c r="T9" s="4">
        <v>4.2000000000000003E-2</v>
      </c>
      <c r="U9" s="4">
        <v>4.7E-2</v>
      </c>
    </row>
    <row r="10" spans="2:21" x14ac:dyDescent="0.3">
      <c r="B10" s="59" t="s">
        <v>68</v>
      </c>
      <c r="C10" s="59" t="s">
        <v>69</v>
      </c>
      <c r="D10" s="59" t="s">
        <v>70</v>
      </c>
      <c r="E10" s="41"/>
      <c r="F10" s="59" t="s">
        <v>71</v>
      </c>
      <c r="G10" s="59" t="s">
        <v>72</v>
      </c>
      <c r="H10" s="59" t="s">
        <v>73</v>
      </c>
      <c r="I10" s="41"/>
      <c r="J10" s="41"/>
      <c r="K10" s="41"/>
      <c r="N10" s="4">
        <v>6.2E-2</v>
      </c>
      <c r="O10" s="4">
        <v>8.9999999999999993E-3</v>
      </c>
      <c r="P10" s="4">
        <v>3.3000000000000002E-2</v>
      </c>
      <c r="S10" s="4">
        <v>4.2000000000000003E-2</v>
      </c>
      <c r="T10" s="4">
        <v>8.3000000000000004E-2</v>
      </c>
      <c r="U10" s="4">
        <v>3.5000000000000003E-2</v>
      </c>
    </row>
    <row r="11" spans="2:21" x14ac:dyDescent="0.3">
      <c r="B11" s="52">
        <v>103.646</v>
      </c>
      <c r="C11" s="52">
        <v>96.051599999999993</v>
      </c>
      <c r="D11" s="52">
        <v>-20.3749</v>
      </c>
      <c r="E11" s="41"/>
      <c r="F11" s="12">
        <v>6659566.1140000001</v>
      </c>
      <c r="G11" s="12">
        <v>613904.60400000005</v>
      </c>
      <c r="H11" s="12">
        <v>133.43850470000001</v>
      </c>
      <c r="I11" s="41"/>
      <c r="J11" s="41"/>
      <c r="K11" s="41"/>
      <c r="N11" s="2">
        <v>6.2E-2</v>
      </c>
      <c r="O11" s="4">
        <v>0.04</v>
      </c>
      <c r="P11" s="2">
        <v>4.3999999999999997E-2</v>
      </c>
      <c r="S11" s="4">
        <v>0.13</v>
      </c>
      <c r="T11" s="4">
        <v>6.7000000000000004E-2</v>
      </c>
      <c r="U11" s="4">
        <v>0.158</v>
      </c>
    </row>
    <row r="12" spans="2:21" x14ac:dyDescent="0.3">
      <c r="B12" s="60" t="s">
        <v>76</v>
      </c>
      <c r="C12" s="60" t="s">
        <v>77</v>
      </c>
      <c r="D12" s="60" t="s">
        <v>78</v>
      </c>
      <c r="E12" s="41"/>
      <c r="F12" s="61" t="s">
        <v>5</v>
      </c>
      <c r="G12" s="61" t="s">
        <v>6</v>
      </c>
      <c r="H12" s="61" t="s">
        <v>7</v>
      </c>
      <c r="I12" s="41"/>
      <c r="J12" s="41"/>
      <c r="K12" s="41"/>
      <c r="N12" s="4">
        <v>1.4E-2</v>
      </c>
      <c r="O12" s="4">
        <v>0.112</v>
      </c>
      <c r="P12" s="4">
        <v>2.9000000000000001E-2</v>
      </c>
      <c r="S12" s="4">
        <v>7.0000000000000001E-3</v>
      </c>
      <c r="T12" s="4">
        <v>7.4999999999999997E-2</v>
      </c>
      <c r="U12" s="4">
        <v>2.7E-2</v>
      </c>
    </row>
    <row r="13" spans="2:21" x14ac:dyDescent="0.3">
      <c r="B13" s="12">
        <f>B11+K4</f>
        <v>613904.64599999995</v>
      </c>
      <c r="C13" s="12">
        <f>C11+K5</f>
        <v>6659566.0515999999</v>
      </c>
      <c r="D13" s="12">
        <f>D11+K6</f>
        <v>133.48510000000002</v>
      </c>
      <c r="E13" s="41"/>
      <c r="F13" s="20">
        <f>C13-F11</f>
        <v>-6.2400000169873238E-2</v>
      </c>
      <c r="G13" s="20">
        <f>B13-G11</f>
        <v>4.1999999899417162E-2</v>
      </c>
      <c r="H13" s="20">
        <f>D13-H11</f>
        <v>4.6595300000007001E-2</v>
      </c>
      <c r="I13" s="41"/>
      <c r="J13" s="41"/>
      <c r="K13" s="41"/>
      <c r="N13" s="2">
        <v>4.2999999999999997E-2</v>
      </c>
      <c r="O13" s="2">
        <v>0.123</v>
      </c>
      <c r="P13" s="2">
        <v>3.1E-2</v>
      </c>
      <c r="S13" s="4">
        <v>4.2999999999999997E-2</v>
      </c>
      <c r="T13" s="4">
        <v>0.151</v>
      </c>
      <c r="U13" s="4">
        <v>0.03</v>
      </c>
    </row>
    <row r="14" spans="2:21" x14ac:dyDescent="0.3">
      <c r="B14" s="41"/>
      <c r="C14" s="41"/>
      <c r="D14" s="41"/>
      <c r="E14" s="41"/>
      <c r="F14" s="41"/>
      <c r="G14" s="41"/>
      <c r="H14" s="41"/>
      <c r="I14" s="41"/>
      <c r="J14" s="41"/>
      <c r="K14" s="41"/>
      <c r="N14" s="4">
        <v>2.9000000000000001E-2</v>
      </c>
      <c r="O14" s="4">
        <v>8.5000000000000006E-2</v>
      </c>
      <c r="P14" s="4">
        <v>1.2999999999999999E-2</v>
      </c>
      <c r="S14" s="4">
        <v>1.4E-2</v>
      </c>
      <c r="T14" s="4">
        <v>1.0999999999999999E-2</v>
      </c>
      <c r="U14" s="4">
        <v>8.9999999999999993E-3</v>
      </c>
    </row>
    <row r="15" spans="2:21" x14ac:dyDescent="0.3">
      <c r="B15" s="57" t="s">
        <v>81</v>
      </c>
      <c r="C15" s="41"/>
      <c r="D15" s="41">
        <v>169</v>
      </c>
      <c r="E15" s="41"/>
      <c r="F15" s="49" t="s">
        <v>66</v>
      </c>
      <c r="G15" s="71">
        <f>D15/0.25</f>
        <v>676</v>
      </c>
      <c r="H15" s="41"/>
      <c r="I15" s="41"/>
      <c r="J15" s="41"/>
      <c r="K15" s="41"/>
      <c r="N15" s="4">
        <v>0.124</v>
      </c>
      <c r="O15" s="4">
        <v>0.17299999999999999</v>
      </c>
      <c r="P15" s="4">
        <v>0.14799999999999999</v>
      </c>
      <c r="S15" s="4">
        <v>0.124</v>
      </c>
      <c r="T15" s="4">
        <v>0.17299999999999999</v>
      </c>
      <c r="U15" s="4">
        <v>0.14799999999999999</v>
      </c>
    </row>
    <row r="16" spans="2:21" x14ac:dyDescent="0.3">
      <c r="B16" s="59" t="s">
        <v>68</v>
      </c>
      <c r="C16" s="59" t="s">
        <v>69</v>
      </c>
      <c r="D16" s="59" t="s">
        <v>70</v>
      </c>
      <c r="E16" s="41"/>
      <c r="F16" s="59" t="s">
        <v>71</v>
      </c>
      <c r="G16" s="59" t="s">
        <v>72</v>
      </c>
      <c r="H16" s="59" t="s">
        <v>73</v>
      </c>
      <c r="I16" s="41"/>
      <c r="J16" s="41"/>
      <c r="K16" s="41"/>
      <c r="N16" s="4">
        <v>1E-3</v>
      </c>
      <c r="O16" s="4">
        <v>0.04</v>
      </c>
      <c r="P16" s="4">
        <v>4.0000000000000001E-3</v>
      </c>
      <c r="S16" s="4">
        <v>4.0000000000000001E-3</v>
      </c>
      <c r="T16" s="4">
        <v>1.2999999999999999E-2</v>
      </c>
      <c r="U16" s="4">
        <v>1.7999999999999999E-2</v>
      </c>
    </row>
    <row r="17" spans="2:21" x14ac:dyDescent="0.3">
      <c r="B17" s="52">
        <v>93.285600000000002</v>
      </c>
      <c r="C17" s="52">
        <v>91.228999999999999</v>
      </c>
      <c r="D17" s="52">
        <v>-19.444900000000001</v>
      </c>
      <c r="E17" s="41"/>
      <c r="F17" s="12">
        <v>6659561.2709999997</v>
      </c>
      <c r="G17" s="12">
        <v>613894.20299999998</v>
      </c>
      <c r="H17" s="12">
        <v>134.37989999999999</v>
      </c>
      <c r="I17" s="41"/>
      <c r="J17" s="41"/>
      <c r="K17" s="41"/>
      <c r="N17" s="72">
        <v>4.9000000000000002E-2</v>
      </c>
      <c r="O17" s="72">
        <v>7.8E-2</v>
      </c>
      <c r="P17" s="72">
        <v>5.2999999999999999E-2</v>
      </c>
      <c r="S17" s="72">
        <v>0.126</v>
      </c>
      <c r="T17" s="72">
        <v>0.123</v>
      </c>
      <c r="U17" s="72">
        <v>5.3999999999999999E-2</v>
      </c>
    </row>
    <row r="18" spans="2:21" x14ac:dyDescent="0.3">
      <c r="B18" s="60" t="s">
        <v>76</v>
      </c>
      <c r="C18" s="60" t="s">
        <v>77</v>
      </c>
      <c r="D18" s="60" t="s">
        <v>78</v>
      </c>
      <c r="E18" s="41"/>
      <c r="F18" s="61" t="s">
        <v>5</v>
      </c>
      <c r="G18" s="61" t="s">
        <v>6</v>
      </c>
      <c r="H18" s="61" t="s">
        <v>7</v>
      </c>
      <c r="I18" s="41"/>
      <c r="J18" s="41"/>
      <c r="K18" s="41"/>
      <c r="N18" s="2">
        <v>6.0000000000000001E-3</v>
      </c>
      <c r="O18" s="2">
        <v>4.3999999999999997E-2</v>
      </c>
      <c r="P18" s="2">
        <v>1.7999999999999999E-2</v>
      </c>
      <c r="S18" s="4">
        <v>1.6E-2</v>
      </c>
      <c r="T18" s="4">
        <v>6.3E-2</v>
      </c>
      <c r="U18" s="4">
        <v>8.9999999999999993E-3</v>
      </c>
    </row>
    <row r="19" spans="2:21" x14ac:dyDescent="0.3">
      <c r="B19" s="12">
        <f>B17+K4</f>
        <v>613894.28559999994</v>
      </c>
      <c r="C19" s="12">
        <f>C17+K5</f>
        <v>6659561.2290000003</v>
      </c>
      <c r="D19" s="12">
        <f>D17+K6</f>
        <v>134.41510000000002</v>
      </c>
      <c r="E19" s="41"/>
      <c r="F19" s="20">
        <f>C19-F17</f>
        <v>-4.1999999433755875E-2</v>
      </c>
      <c r="G19" s="20">
        <f>B19-G17</f>
        <v>8.2599999965168536E-2</v>
      </c>
      <c r="H19" s="20">
        <f>D19-H17</f>
        <v>3.520000000003165E-2</v>
      </c>
      <c r="I19" s="41"/>
      <c r="J19" s="41"/>
      <c r="K19" s="41"/>
      <c r="N19" s="2">
        <v>5.0000000000000001E-3</v>
      </c>
      <c r="O19" s="4">
        <v>0.06</v>
      </c>
      <c r="P19" s="2">
        <v>5.8000000000000003E-2</v>
      </c>
      <c r="S19" s="4">
        <v>5.1999999999999998E-2</v>
      </c>
      <c r="T19" s="4">
        <v>8.1000000000000003E-2</v>
      </c>
      <c r="U19" s="4">
        <v>5.1999999999999998E-2</v>
      </c>
    </row>
    <row r="20" spans="2:21" x14ac:dyDescent="0.3">
      <c r="B20" s="41"/>
      <c r="C20" s="41"/>
      <c r="D20" s="41"/>
      <c r="E20" s="41"/>
      <c r="F20" s="41"/>
      <c r="G20" s="41"/>
      <c r="H20" s="41"/>
      <c r="I20" s="41"/>
      <c r="J20" s="41"/>
      <c r="K20" s="41"/>
      <c r="N20" s="2">
        <v>8.0000000000000002E-3</v>
      </c>
      <c r="O20" s="2">
        <v>0.16400000000000001</v>
      </c>
      <c r="P20" s="2">
        <v>0.189</v>
      </c>
      <c r="S20" s="4">
        <v>8.0000000000000002E-3</v>
      </c>
      <c r="T20" s="4">
        <v>0.14899999999999999</v>
      </c>
      <c r="U20" s="4">
        <v>0.13600000000000001</v>
      </c>
    </row>
    <row r="21" spans="2:21" ht="15" thickBot="1" x14ac:dyDescent="0.35">
      <c r="B21" s="57" t="s">
        <v>82</v>
      </c>
      <c r="C21" s="41"/>
      <c r="D21" s="41"/>
      <c r="E21" s="41"/>
      <c r="F21" s="41"/>
      <c r="G21" s="41"/>
      <c r="H21" s="41"/>
      <c r="I21" s="41"/>
      <c r="J21" s="41"/>
      <c r="K21" s="41"/>
      <c r="N21" s="24">
        <v>0.03</v>
      </c>
      <c r="O21" s="73">
        <v>4.2999999999999997E-2</v>
      </c>
      <c r="P21" s="73">
        <v>2.4E-2</v>
      </c>
      <c r="S21" s="24">
        <v>0.01</v>
      </c>
      <c r="T21" s="24">
        <v>3.2000000000000001E-2</v>
      </c>
      <c r="U21" s="24">
        <v>4.0000000000000001E-3</v>
      </c>
    </row>
    <row r="22" spans="2:21" x14ac:dyDescent="0.3">
      <c r="B22" s="59" t="s">
        <v>68</v>
      </c>
      <c r="C22" s="59" t="s">
        <v>69</v>
      </c>
      <c r="D22" s="59" t="s">
        <v>70</v>
      </c>
      <c r="E22" s="41"/>
      <c r="F22" s="59" t="s">
        <v>71</v>
      </c>
      <c r="G22" s="59" t="s">
        <v>72</v>
      </c>
      <c r="H22" s="59" t="s">
        <v>73</v>
      </c>
      <c r="I22" s="41"/>
      <c r="J22" s="41"/>
      <c r="K22" s="41"/>
      <c r="M22" s="19" t="s">
        <v>103</v>
      </c>
      <c r="N22" s="74">
        <f>AVERAGE(N8:N21)</f>
        <v>3.4857142857142857E-2</v>
      </c>
      <c r="O22" s="74">
        <f>AVERAGE(O8:O21)</f>
        <v>8.3999999999999977E-2</v>
      </c>
      <c r="P22" s="74">
        <f>AVERAGE(P8:P21)</f>
        <v>5.221428571428572E-2</v>
      </c>
      <c r="R22" s="19" t="s">
        <v>103</v>
      </c>
      <c r="S22" s="74">
        <f>AVERAGE(S8:S21)</f>
        <v>5.1500000000000011E-2</v>
      </c>
      <c r="T22" s="74">
        <f>AVERAGE(T8:T21)</f>
        <v>8.8785714285714287E-2</v>
      </c>
      <c r="U22" s="74">
        <f>AVERAGE(U8:U21)</f>
        <v>5.4928571428571445E-2</v>
      </c>
    </row>
    <row r="23" spans="2:21" x14ac:dyDescent="0.3">
      <c r="B23" s="52">
        <v>92.754997000000003</v>
      </c>
      <c r="C23" s="52">
        <v>96.309997999999993</v>
      </c>
      <c r="D23" s="52">
        <v>-20.013999999999999</v>
      </c>
      <c r="E23" s="41"/>
      <c r="F23" s="12">
        <v>6659566.4400000004</v>
      </c>
      <c r="G23" s="12">
        <v>613893.68799999997</v>
      </c>
      <c r="H23" s="12">
        <v>134.00423699999999</v>
      </c>
      <c r="I23" s="41"/>
      <c r="J23" s="41"/>
      <c r="K23" s="41"/>
    </row>
    <row r="24" spans="2:21" x14ac:dyDescent="0.3">
      <c r="B24" s="60" t="s">
        <v>76</v>
      </c>
      <c r="C24" s="60" t="s">
        <v>77</v>
      </c>
      <c r="D24" s="60" t="s">
        <v>78</v>
      </c>
      <c r="E24" s="41"/>
      <c r="F24" s="61" t="s">
        <v>5</v>
      </c>
      <c r="G24" s="61" t="s">
        <v>6</v>
      </c>
      <c r="H24" s="61" t="s">
        <v>7</v>
      </c>
      <c r="I24" s="41"/>
      <c r="J24" s="41"/>
      <c r="K24" s="41"/>
      <c r="M24" s="19" t="s">
        <v>1</v>
      </c>
      <c r="N24" s="8">
        <f>SQRT(N22^2+O22^2)</f>
        <v>9.0945150547806899E-2</v>
      </c>
      <c r="O24" s="19" t="s">
        <v>9</v>
      </c>
      <c r="P24" s="8">
        <v>5.1999999999999998E-2</v>
      </c>
      <c r="R24" s="19" t="s">
        <v>1</v>
      </c>
      <c r="S24" s="8">
        <f>SQRT(S22^2+T22^2)</f>
        <v>0.10264089370823158</v>
      </c>
      <c r="T24" s="19" t="s">
        <v>9</v>
      </c>
      <c r="U24" s="8">
        <v>5.5E-2</v>
      </c>
    </row>
    <row r="25" spans="2:21" x14ac:dyDescent="0.3">
      <c r="B25" s="12">
        <f>B23+K4</f>
        <v>613893.75499699998</v>
      </c>
      <c r="C25" s="12">
        <f>C23+K5</f>
        <v>6659566.309998</v>
      </c>
      <c r="D25" s="12">
        <f>D23+K6</f>
        <v>133.846</v>
      </c>
      <c r="E25" s="41"/>
      <c r="F25" s="9">
        <f>C25-F23</f>
        <v>-0.13000200036913157</v>
      </c>
      <c r="G25" s="20">
        <f>B25-G23</f>
        <v>6.6997000016272068E-2</v>
      </c>
      <c r="H25" s="9">
        <f>D25-H23</f>
        <v>-0.15823699999998553</v>
      </c>
      <c r="I25" s="41"/>
      <c r="J25" s="41"/>
      <c r="K25" s="41"/>
    </row>
    <row r="26" spans="2:21" x14ac:dyDescent="0.3">
      <c r="B26" s="41"/>
      <c r="C26" s="41"/>
      <c r="D26" s="41"/>
      <c r="E26" s="41"/>
      <c r="F26" s="41"/>
      <c r="G26" s="41"/>
      <c r="H26" s="41"/>
      <c r="I26" s="41"/>
      <c r="J26" s="41"/>
      <c r="K26" s="41"/>
    </row>
    <row r="27" spans="2:21" x14ac:dyDescent="0.3">
      <c r="B27" s="57" t="s">
        <v>83</v>
      </c>
      <c r="C27" s="41"/>
      <c r="D27" s="41">
        <v>116</v>
      </c>
      <c r="E27" s="41"/>
      <c r="F27" s="49" t="s">
        <v>66</v>
      </c>
      <c r="G27" s="71">
        <f>D27/0.25</f>
        <v>464</v>
      </c>
      <c r="H27" s="41"/>
      <c r="I27" s="41"/>
      <c r="J27" s="41"/>
      <c r="K27" s="41"/>
    </row>
    <row r="28" spans="2:21" x14ac:dyDescent="0.3">
      <c r="B28" s="59" t="s">
        <v>68</v>
      </c>
      <c r="C28" s="59" t="s">
        <v>69</v>
      </c>
      <c r="D28" s="59" t="s">
        <v>70</v>
      </c>
      <c r="E28" s="41"/>
      <c r="F28" s="59" t="s">
        <v>71</v>
      </c>
      <c r="G28" s="59" t="s">
        <v>72</v>
      </c>
      <c r="H28" s="59" t="s">
        <v>73</v>
      </c>
      <c r="I28" s="41"/>
      <c r="J28" s="41"/>
      <c r="K28" s="41"/>
    </row>
    <row r="29" spans="2:21" x14ac:dyDescent="0.3">
      <c r="B29" s="52">
        <v>-31.1568</v>
      </c>
      <c r="C29" s="52">
        <v>-8.6922899999999998</v>
      </c>
      <c r="D29" s="52">
        <v>-18.106999999999999</v>
      </c>
      <c r="E29" s="41"/>
      <c r="F29" s="12">
        <v>6659461.3150000004</v>
      </c>
      <c r="G29" s="12">
        <v>613769.76800000004</v>
      </c>
      <c r="H29" s="12">
        <v>135.72573299999999</v>
      </c>
      <c r="I29" s="41"/>
      <c r="J29" s="41"/>
      <c r="K29" s="41"/>
      <c r="L29" s="78"/>
      <c r="M29" s="78" t="s">
        <v>104</v>
      </c>
      <c r="N29" s="79" t="s">
        <v>105</v>
      </c>
      <c r="O29" s="80"/>
      <c r="P29" s="81" t="s">
        <v>106</v>
      </c>
      <c r="Q29" s="78" t="s">
        <v>107</v>
      </c>
    </row>
    <row r="30" spans="2:21" ht="32.4" customHeight="1" x14ac:dyDescent="0.3">
      <c r="B30" s="60" t="s">
        <v>76</v>
      </c>
      <c r="C30" s="60" t="s">
        <v>77</v>
      </c>
      <c r="D30" s="60" t="s">
        <v>78</v>
      </c>
      <c r="E30" s="41"/>
      <c r="F30" s="61" t="s">
        <v>5</v>
      </c>
      <c r="G30" s="61" t="s">
        <v>6</v>
      </c>
      <c r="H30" s="61" t="s">
        <v>7</v>
      </c>
      <c r="I30" s="41"/>
      <c r="J30" s="41"/>
      <c r="K30" s="41"/>
      <c r="L30" s="82" t="s">
        <v>108</v>
      </c>
      <c r="M30" s="82">
        <v>9.0999999999999998E-2</v>
      </c>
      <c r="N30" s="82">
        <v>0.10299999999999999</v>
      </c>
      <c r="O30" s="83"/>
      <c r="P30" s="84">
        <v>3.5999999999999997E-2</v>
      </c>
      <c r="Q30" s="82">
        <v>3.4000000000000002E-2</v>
      </c>
    </row>
    <row r="31" spans="2:21" x14ac:dyDescent="0.3">
      <c r="B31" s="62">
        <f>B29+K4</f>
        <v>613769.8432</v>
      </c>
      <c r="C31" s="62">
        <f>C29+K5</f>
        <v>6659461.3077100003</v>
      </c>
      <c r="D31" s="12">
        <f>D29+K6</f>
        <v>135.75300000000001</v>
      </c>
      <c r="E31" s="41"/>
      <c r="F31" s="20">
        <f>C31-F29</f>
        <v>-7.2900000959634781E-3</v>
      </c>
      <c r="G31" s="20">
        <f>B31-G29</f>
        <v>7.5199999962933362E-2</v>
      </c>
      <c r="H31" s="20">
        <f>D31-H29</f>
        <v>2.7267000000023245E-2</v>
      </c>
      <c r="I31" s="41"/>
      <c r="J31" s="41"/>
      <c r="K31" s="41"/>
    </row>
    <row r="32" spans="2:21" x14ac:dyDescent="0.3">
      <c r="B32" s="41"/>
      <c r="C32" s="41"/>
      <c r="D32" s="41"/>
      <c r="E32" s="41"/>
      <c r="F32" s="41"/>
      <c r="G32" s="41"/>
      <c r="H32" s="41"/>
      <c r="I32" s="41"/>
      <c r="J32" s="41"/>
      <c r="K32" s="41"/>
    </row>
    <row r="33" spans="2:11" x14ac:dyDescent="0.3">
      <c r="B33" s="57" t="s">
        <v>84</v>
      </c>
      <c r="C33" s="41"/>
      <c r="D33" s="41">
        <v>179</v>
      </c>
      <c r="E33" s="41"/>
      <c r="F33" s="49" t="s">
        <v>66</v>
      </c>
      <c r="G33" s="58">
        <f>D33/0.36</f>
        <v>497.22222222222223</v>
      </c>
      <c r="H33" s="41"/>
      <c r="I33" s="41"/>
      <c r="J33" s="41"/>
      <c r="K33" s="41"/>
    </row>
    <row r="34" spans="2:11" x14ac:dyDescent="0.3">
      <c r="B34" s="59" t="s">
        <v>68</v>
      </c>
      <c r="C34" s="59" t="s">
        <v>69</v>
      </c>
      <c r="D34" s="59" t="s">
        <v>70</v>
      </c>
      <c r="E34" s="41"/>
      <c r="F34" s="59" t="s">
        <v>71</v>
      </c>
      <c r="G34" s="59" t="s">
        <v>72</v>
      </c>
      <c r="H34" s="59" t="s">
        <v>73</v>
      </c>
      <c r="I34" s="41"/>
      <c r="J34" s="41"/>
      <c r="K34" s="41"/>
    </row>
    <row r="35" spans="2:11" x14ac:dyDescent="0.3">
      <c r="B35" s="52">
        <v>-30.354099999999999</v>
      </c>
      <c r="C35" s="52">
        <v>-12.541</v>
      </c>
      <c r="D35" s="52">
        <v>-18.085799999999999</v>
      </c>
      <c r="E35" s="41"/>
      <c r="F35" s="12">
        <v>6659457.5020000003</v>
      </c>
      <c r="G35" s="12">
        <v>613770.495</v>
      </c>
      <c r="H35" s="12">
        <v>135.74415490000001</v>
      </c>
      <c r="I35" s="41"/>
      <c r="J35" s="41"/>
      <c r="K35" s="41"/>
    </row>
    <row r="36" spans="2:11" x14ac:dyDescent="0.3">
      <c r="B36" s="60" t="s">
        <v>76</v>
      </c>
      <c r="C36" s="60" t="s">
        <v>77</v>
      </c>
      <c r="D36" s="60" t="s">
        <v>78</v>
      </c>
      <c r="E36" s="41"/>
      <c r="F36" s="61" t="s">
        <v>5</v>
      </c>
      <c r="G36" s="61" t="s">
        <v>6</v>
      </c>
      <c r="H36" s="61" t="s">
        <v>7</v>
      </c>
      <c r="I36" s="41"/>
      <c r="J36" s="41"/>
      <c r="K36" s="41"/>
    </row>
    <row r="37" spans="2:11" x14ac:dyDescent="0.3">
      <c r="B37" s="62">
        <f>B35+K4</f>
        <v>613770.6459</v>
      </c>
      <c r="C37" s="62">
        <f>C35+K5</f>
        <v>6659457.4589999998</v>
      </c>
      <c r="D37" s="12">
        <f>D35+K6</f>
        <v>135.77420000000001</v>
      </c>
      <c r="E37" s="41"/>
      <c r="F37" s="20">
        <f>C37-F35</f>
        <v>-4.3000000528991222E-2</v>
      </c>
      <c r="G37" s="9">
        <f>B37-G35</f>
        <v>0.15090000000782311</v>
      </c>
      <c r="H37" s="20">
        <f>D37-H35</f>
        <v>3.0045099999995273E-2</v>
      </c>
      <c r="I37" s="41"/>
      <c r="J37" s="41"/>
      <c r="K37" s="41"/>
    </row>
    <row r="38" spans="2:11" x14ac:dyDescent="0.3">
      <c r="B38" s="41"/>
      <c r="C38" s="41"/>
      <c r="D38" s="41"/>
      <c r="E38" s="41"/>
      <c r="F38" s="41"/>
      <c r="G38" s="41"/>
      <c r="H38" s="41"/>
      <c r="I38" s="41"/>
      <c r="J38" s="41"/>
      <c r="K38" s="41"/>
    </row>
    <row r="39" spans="2:11" x14ac:dyDescent="0.3">
      <c r="B39" s="57" t="s">
        <v>85</v>
      </c>
      <c r="C39" s="41"/>
      <c r="D39" s="41"/>
      <c r="E39" s="41"/>
      <c r="F39" s="41"/>
      <c r="G39" s="41"/>
      <c r="H39" s="41"/>
      <c r="I39" s="41"/>
      <c r="J39" s="41"/>
      <c r="K39" s="41"/>
    </row>
    <row r="40" spans="2:11" x14ac:dyDescent="0.3">
      <c r="B40" s="59" t="s">
        <v>68</v>
      </c>
      <c r="C40" s="59" t="s">
        <v>69</v>
      </c>
      <c r="D40" s="59" t="s">
        <v>70</v>
      </c>
      <c r="E40" s="41"/>
      <c r="F40" s="59" t="s">
        <v>71</v>
      </c>
      <c r="G40" s="59" t="s">
        <v>72</v>
      </c>
      <c r="H40" s="59" t="s">
        <v>73</v>
      </c>
      <c r="I40" s="41"/>
      <c r="J40" s="41"/>
      <c r="K40" s="41"/>
    </row>
    <row r="41" spans="2:11" x14ac:dyDescent="0.3">
      <c r="B41" s="52">
        <v>-25.578499999999998</v>
      </c>
      <c r="C41" s="52">
        <v>-11.1469</v>
      </c>
      <c r="D41" s="52">
        <v>-18.2348</v>
      </c>
      <c r="E41" s="41"/>
      <c r="F41" s="12">
        <v>6659458.8389999997</v>
      </c>
      <c r="G41" s="12">
        <v>613775.41099999996</v>
      </c>
      <c r="H41" s="12">
        <v>135.61618100000001</v>
      </c>
      <c r="I41" s="41"/>
      <c r="J41" s="41"/>
      <c r="K41" s="41"/>
    </row>
    <row r="42" spans="2:11" x14ac:dyDescent="0.3">
      <c r="B42" s="60" t="s">
        <v>76</v>
      </c>
      <c r="C42" s="60" t="s">
        <v>77</v>
      </c>
      <c r="D42" s="60" t="s">
        <v>78</v>
      </c>
      <c r="E42" s="41"/>
      <c r="F42" s="61" t="s">
        <v>5</v>
      </c>
      <c r="G42" s="61" t="s">
        <v>6</v>
      </c>
      <c r="H42" s="61" t="s">
        <v>7</v>
      </c>
      <c r="I42" s="41"/>
      <c r="J42" s="41"/>
      <c r="K42" s="41"/>
    </row>
    <row r="43" spans="2:11" x14ac:dyDescent="0.3">
      <c r="B43" s="62">
        <f>B41+K4</f>
        <v>613775.42150000005</v>
      </c>
      <c r="C43" s="62">
        <f>C41+K5</f>
        <v>6659458.8530999999</v>
      </c>
      <c r="D43" s="12">
        <f>D41+K6</f>
        <v>135.62520000000001</v>
      </c>
      <c r="E43" s="41"/>
      <c r="F43" s="20">
        <f>C43-F41</f>
        <v>1.4100000262260437E-2</v>
      </c>
      <c r="G43" s="20">
        <f>B43-G41</f>
        <v>1.0500000091269612E-2</v>
      </c>
      <c r="H43" s="20">
        <f>D43-H41</f>
        <v>9.0189999999950032E-3</v>
      </c>
      <c r="I43" s="41"/>
      <c r="J43" s="41"/>
      <c r="K43" s="41"/>
    </row>
    <row r="44" spans="2:11" x14ac:dyDescent="0.3">
      <c r="B44" s="41"/>
      <c r="C44" s="41"/>
      <c r="D44" s="41"/>
      <c r="E44" s="41"/>
      <c r="F44" s="41"/>
      <c r="G44" s="41"/>
      <c r="H44" s="41"/>
      <c r="I44" s="41"/>
      <c r="J44" s="41"/>
      <c r="K44" s="41"/>
    </row>
    <row r="45" spans="2:11" x14ac:dyDescent="0.3">
      <c r="B45" s="57" t="s">
        <v>86</v>
      </c>
      <c r="C45" s="41"/>
      <c r="D45" s="41"/>
      <c r="E45" s="41"/>
      <c r="F45" s="49"/>
      <c r="G45" s="71"/>
      <c r="H45" s="41"/>
      <c r="I45" s="41"/>
      <c r="J45" s="41"/>
      <c r="K45" s="41"/>
    </row>
    <row r="46" spans="2:11" x14ac:dyDescent="0.3">
      <c r="B46" s="59" t="s">
        <v>68</v>
      </c>
      <c r="C46" s="59" t="s">
        <v>69</v>
      </c>
      <c r="D46" s="59" t="s">
        <v>70</v>
      </c>
      <c r="E46" s="41"/>
      <c r="F46" s="59" t="s">
        <v>71</v>
      </c>
      <c r="G46" s="59" t="s">
        <v>72</v>
      </c>
      <c r="H46" s="59" t="s">
        <v>73</v>
      </c>
      <c r="I46" s="41"/>
      <c r="J46" s="41"/>
      <c r="K46" s="41"/>
    </row>
    <row r="47" spans="2:11" x14ac:dyDescent="0.3">
      <c r="B47" s="52">
        <v>-26.000999</v>
      </c>
      <c r="C47" s="52">
        <v>-15.01</v>
      </c>
      <c r="D47" s="52">
        <v>-17.867999999999999</v>
      </c>
      <c r="E47" s="41"/>
      <c r="F47" s="12">
        <v>6659455.1140000001</v>
      </c>
      <c r="G47" s="12">
        <v>613774.826</v>
      </c>
      <c r="H47" s="12">
        <v>136.1401959527</v>
      </c>
      <c r="I47" s="41"/>
      <c r="J47" s="41"/>
      <c r="K47" s="41"/>
    </row>
    <row r="48" spans="2:11" x14ac:dyDescent="0.3">
      <c r="B48" s="60" t="s">
        <v>76</v>
      </c>
      <c r="C48" s="60" t="s">
        <v>77</v>
      </c>
      <c r="D48" s="60" t="s">
        <v>78</v>
      </c>
      <c r="E48" s="41"/>
      <c r="F48" s="61" t="s">
        <v>5</v>
      </c>
      <c r="G48" s="61" t="s">
        <v>6</v>
      </c>
      <c r="H48" s="61" t="s">
        <v>7</v>
      </c>
      <c r="I48" s="41"/>
      <c r="J48" s="41"/>
      <c r="K48" s="41"/>
    </row>
    <row r="49" spans="2:11" x14ac:dyDescent="0.3">
      <c r="B49" s="62">
        <f>B47+K4</f>
        <v>613774.99900099996</v>
      </c>
      <c r="C49" s="62">
        <f>C47+K5</f>
        <v>6659454.9900000002</v>
      </c>
      <c r="D49" s="12">
        <f>D47+K6</f>
        <v>135.99200000000002</v>
      </c>
      <c r="E49" s="41"/>
      <c r="F49" s="9">
        <f>C49-F47</f>
        <v>-0.12399999983608723</v>
      </c>
      <c r="G49" s="9">
        <f>B49-G47</f>
        <v>0.17300099995918572</v>
      </c>
      <c r="H49" s="9">
        <f>D49-H47</f>
        <v>-0.14819595269997876</v>
      </c>
      <c r="I49" s="41"/>
      <c r="J49" s="41"/>
      <c r="K49" s="41"/>
    </row>
    <row r="50" spans="2:11" x14ac:dyDescent="0.3">
      <c r="B50" s="41"/>
      <c r="C50" s="41"/>
      <c r="D50" s="41"/>
      <c r="E50" s="41"/>
      <c r="F50" s="41"/>
      <c r="G50" s="41"/>
      <c r="H50" s="41"/>
      <c r="I50" s="41"/>
      <c r="J50" s="41"/>
      <c r="K50" s="41"/>
    </row>
    <row r="51" spans="2:11" x14ac:dyDescent="0.3">
      <c r="B51" s="57" t="s">
        <v>87</v>
      </c>
      <c r="C51" s="41"/>
      <c r="D51" s="41">
        <v>245</v>
      </c>
      <c r="E51" s="41"/>
      <c r="F51" s="49" t="s">
        <v>66</v>
      </c>
      <c r="G51" s="58">
        <f>D51/0.2826</f>
        <v>866.94975230007071</v>
      </c>
      <c r="H51" s="41"/>
      <c r="I51" s="41"/>
      <c r="J51" s="41"/>
      <c r="K51" s="41"/>
    </row>
    <row r="52" spans="2:11" x14ac:dyDescent="0.3">
      <c r="B52" s="59" t="s">
        <v>68</v>
      </c>
      <c r="C52" s="59" t="s">
        <v>69</v>
      </c>
      <c r="D52" s="59" t="s">
        <v>70</v>
      </c>
      <c r="E52" s="41"/>
      <c r="F52" s="59" t="s">
        <v>71</v>
      </c>
      <c r="G52" s="59" t="s">
        <v>72</v>
      </c>
      <c r="H52" s="59" t="s">
        <v>73</v>
      </c>
      <c r="I52" s="41"/>
      <c r="J52" s="41"/>
      <c r="K52" s="41"/>
    </row>
    <row r="53" spans="2:11" x14ac:dyDescent="0.3">
      <c r="B53" s="52">
        <v>-21.662700000000001</v>
      </c>
      <c r="C53" s="52">
        <v>-14.583299999999999</v>
      </c>
      <c r="D53" s="52">
        <v>-18.059000000000001</v>
      </c>
      <c r="E53" s="41"/>
      <c r="F53" s="12">
        <v>6659455.4210000001</v>
      </c>
      <c r="G53" s="12">
        <v>613779.32400000002</v>
      </c>
      <c r="H53" s="12">
        <v>135.8193484</v>
      </c>
      <c r="I53" s="41"/>
      <c r="J53" s="41"/>
      <c r="K53" s="41"/>
    </row>
    <row r="54" spans="2:11" x14ac:dyDescent="0.3">
      <c r="B54" s="60" t="s">
        <v>76</v>
      </c>
      <c r="C54" s="60" t="s">
        <v>77</v>
      </c>
      <c r="D54" s="60" t="s">
        <v>78</v>
      </c>
      <c r="E54" s="41"/>
      <c r="F54" s="61" t="s">
        <v>5</v>
      </c>
      <c r="G54" s="61" t="s">
        <v>6</v>
      </c>
      <c r="H54" s="61" t="s">
        <v>7</v>
      </c>
      <c r="I54" s="41"/>
      <c r="J54" s="41"/>
      <c r="K54" s="41"/>
    </row>
    <row r="55" spans="2:11" x14ac:dyDescent="0.3">
      <c r="B55" s="12">
        <f>B53+K4</f>
        <v>613779.33730000001</v>
      </c>
      <c r="C55" s="12">
        <f>C53+K5</f>
        <v>6659455.4166999999</v>
      </c>
      <c r="D55" s="12">
        <f>D53+K6</f>
        <v>135.80100000000002</v>
      </c>
      <c r="E55" s="41"/>
      <c r="F55" s="20">
        <f>C55-F53</f>
        <v>-4.3000001460313797E-3</v>
      </c>
      <c r="G55" s="20">
        <f>B55-G53</f>
        <v>1.3299999991431832E-2</v>
      </c>
      <c r="H55" s="20">
        <f>D55-H53</f>
        <v>-1.8348399999979392E-2</v>
      </c>
      <c r="I55" s="41"/>
      <c r="J55" s="41"/>
      <c r="K55" s="41"/>
    </row>
    <row r="56" spans="2:11" x14ac:dyDescent="0.3">
      <c r="B56" s="41"/>
      <c r="C56" s="41"/>
      <c r="D56" s="41"/>
      <c r="E56" s="41"/>
      <c r="F56" s="41"/>
      <c r="G56" s="41"/>
      <c r="H56" s="41"/>
      <c r="I56" s="41"/>
      <c r="J56" s="41"/>
      <c r="K56" s="41"/>
    </row>
    <row r="57" spans="2:11" x14ac:dyDescent="0.3">
      <c r="B57" s="57" t="s">
        <v>88</v>
      </c>
      <c r="C57" s="41"/>
      <c r="D57" s="41">
        <v>215</v>
      </c>
      <c r="E57" s="41"/>
      <c r="F57" s="49" t="s">
        <v>66</v>
      </c>
      <c r="G57" s="58">
        <f>D57/0.4225</f>
        <v>508.87573964497045</v>
      </c>
      <c r="H57" s="41"/>
      <c r="I57" s="41"/>
      <c r="J57" s="41"/>
      <c r="K57" s="41"/>
    </row>
    <row r="58" spans="2:11" x14ac:dyDescent="0.3">
      <c r="B58" s="59" t="s">
        <v>68</v>
      </c>
      <c r="C58" s="59" t="s">
        <v>69</v>
      </c>
      <c r="D58" s="59" t="s">
        <v>70</v>
      </c>
      <c r="E58" s="41"/>
      <c r="F58" s="59" t="s">
        <v>71</v>
      </c>
      <c r="G58" s="59" t="s">
        <v>72</v>
      </c>
      <c r="H58" s="59" t="s">
        <v>73</v>
      </c>
      <c r="I58" s="41"/>
      <c r="J58" s="41"/>
      <c r="K58" s="41"/>
    </row>
    <row r="59" spans="2:11" x14ac:dyDescent="0.3">
      <c r="B59" s="52">
        <v>-21.187100000000001</v>
      </c>
      <c r="C59" s="52">
        <v>-18.122399999999999</v>
      </c>
      <c r="D59" s="52">
        <v>-18.072700000000001</v>
      </c>
      <c r="E59" s="41"/>
      <c r="F59" s="12">
        <v>6659452.0039999997</v>
      </c>
      <c r="G59" s="12">
        <v>613779.68999999994</v>
      </c>
      <c r="H59" s="12">
        <v>135.7329762224</v>
      </c>
      <c r="I59" s="41"/>
      <c r="J59" s="41"/>
      <c r="K59" s="41"/>
    </row>
    <row r="60" spans="2:11" x14ac:dyDescent="0.3">
      <c r="B60" s="60" t="s">
        <v>76</v>
      </c>
      <c r="C60" s="60" t="s">
        <v>77</v>
      </c>
      <c r="D60" s="60" t="s">
        <v>78</v>
      </c>
      <c r="E60" s="41"/>
      <c r="F60" s="61" t="s">
        <v>5</v>
      </c>
      <c r="G60" s="61" t="s">
        <v>6</v>
      </c>
      <c r="H60" s="61" t="s">
        <v>7</v>
      </c>
      <c r="I60" s="41"/>
      <c r="J60" s="41"/>
      <c r="K60" s="41"/>
    </row>
    <row r="61" spans="2:11" x14ac:dyDescent="0.3">
      <c r="B61" s="62">
        <f>B59+K4</f>
        <v>613779.81290000002</v>
      </c>
      <c r="C61" s="62">
        <f>C59+K5</f>
        <v>6659451.8776000002</v>
      </c>
      <c r="D61" s="12">
        <f>D59+K6</f>
        <v>135.78730000000002</v>
      </c>
      <c r="E61" s="41"/>
      <c r="F61" s="9">
        <f>C61-F59</f>
        <v>-0.12639999948441982</v>
      </c>
      <c r="G61" s="9">
        <f>B61-G59</f>
        <v>0.12290000007487833</v>
      </c>
      <c r="H61" s="9">
        <f>D61-H59</f>
        <v>5.4323777600018275E-2</v>
      </c>
      <c r="I61" s="41"/>
      <c r="J61" s="41"/>
      <c r="K61" s="41"/>
    </row>
    <row r="62" spans="2:11" x14ac:dyDescent="0.3">
      <c r="B62" s="41"/>
      <c r="C62" s="41"/>
      <c r="D62" s="41"/>
      <c r="E62" s="41"/>
      <c r="F62" s="41"/>
      <c r="G62" s="41"/>
      <c r="H62" s="41"/>
      <c r="I62" s="41"/>
      <c r="J62" s="41"/>
      <c r="K62" s="41"/>
    </row>
    <row r="63" spans="2:11" x14ac:dyDescent="0.3">
      <c r="B63" s="57" t="s">
        <v>89</v>
      </c>
      <c r="C63" s="41"/>
      <c r="D63" s="41">
        <v>441</v>
      </c>
      <c r="E63" s="41"/>
      <c r="F63" s="49" t="s">
        <v>66</v>
      </c>
      <c r="G63" s="58">
        <f>D63/0.1256</f>
        <v>3511.1464968152868</v>
      </c>
      <c r="H63" s="41"/>
      <c r="I63" s="41"/>
      <c r="J63" s="41"/>
      <c r="K63" s="41"/>
    </row>
    <row r="64" spans="2:11" x14ac:dyDescent="0.3">
      <c r="B64" s="59" t="s">
        <v>68</v>
      </c>
      <c r="C64" s="59" t="s">
        <v>69</v>
      </c>
      <c r="D64" s="59" t="s">
        <v>70</v>
      </c>
      <c r="E64" s="41"/>
      <c r="F64" s="59" t="s">
        <v>71</v>
      </c>
      <c r="G64" s="59" t="s">
        <v>72</v>
      </c>
      <c r="H64" s="59" t="s">
        <v>73</v>
      </c>
      <c r="I64" s="41"/>
      <c r="J64" s="41"/>
      <c r="K64" s="41"/>
    </row>
    <row r="65" spans="2:11" x14ac:dyDescent="0.3">
      <c r="B65" s="52">
        <v>-17.987300000000001</v>
      </c>
      <c r="C65" s="52">
        <v>-17.597100000000001</v>
      </c>
      <c r="D65" s="52">
        <v>-17.920999999999999</v>
      </c>
      <c r="E65" s="41"/>
      <c r="F65" s="12">
        <v>6659452.3870000001</v>
      </c>
      <c r="G65" s="12">
        <v>613783.076</v>
      </c>
      <c r="H65" s="12">
        <v>135.9297459</v>
      </c>
      <c r="I65" s="41"/>
      <c r="J65" s="41"/>
      <c r="K65" s="41"/>
    </row>
    <row r="66" spans="2:11" x14ac:dyDescent="0.3">
      <c r="B66" s="60" t="s">
        <v>76</v>
      </c>
      <c r="C66" s="60" t="s">
        <v>77</v>
      </c>
      <c r="D66" s="60" t="s">
        <v>78</v>
      </c>
      <c r="E66" s="41"/>
      <c r="F66" s="61" t="s">
        <v>5</v>
      </c>
      <c r="G66" s="61" t="s">
        <v>6</v>
      </c>
      <c r="H66" s="61" t="s">
        <v>7</v>
      </c>
      <c r="I66" s="41"/>
      <c r="J66" s="41"/>
      <c r="K66" s="41"/>
    </row>
    <row r="67" spans="2:11" x14ac:dyDescent="0.3">
      <c r="B67" s="62">
        <f>B65+K4</f>
        <v>613783.01269999996</v>
      </c>
      <c r="C67" s="62">
        <f>C65+K5</f>
        <v>6659452.4029000001</v>
      </c>
      <c r="D67" s="12">
        <f>D65+K6</f>
        <v>135.93900000000002</v>
      </c>
      <c r="E67" s="41"/>
      <c r="F67" s="20">
        <f>C67-F65</f>
        <v>1.5899999998509884E-2</v>
      </c>
      <c r="G67" s="20">
        <f>B67-G65</f>
        <v>-6.3300000037997961E-2</v>
      </c>
      <c r="H67" s="20">
        <f>D67-H65</f>
        <v>9.2541000000210261E-3</v>
      </c>
      <c r="I67" s="41"/>
      <c r="J67" s="41"/>
      <c r="K67" s="41"/>
    </row>
    <row r="68" spans="2:11" x14ac:dyDescent="0.3">
      <c r="B68" s="41"/>
      <c r="C68" s="41"/>
      <c r="D68" s="41"/>
      <c r="E68" s="41"/>
      <c r="F68" s="41"/>
      <c r="G68" s="41"/>
      <c r="H68" s="41"/>
      <c r="I68" s="41"/>
      <c r="J68" s="41"/>
      <c r="K68" s="41"/>
    </row>
    <row r="69" spans="2:11" x14ac:dyDescent="0.3">
      <c r="B69" s="57" t="s">
        <v>32</v>
      </c>
      <c r="C69" s="41"/>
      <c r="D69" s="41">
        <v>207</v>
      </c>
      <c r="E69" s="41"/>
      <c r="F69" s="49" t="s">
        <v>66</v>
      </c>
      <c r="G69" s="58">
        <f>D69/0.36</f>
        <v>575</v>
      </c>
      <c r="H69" s="41"/>
      <c r="I69" s="41"/>
      <c r="J69" s="41"/>
      <c r="K69" s="41"/>
    </row>
    <row r="70" spans="2:11" x14ac:dyDescent="0.3">
      <c r="B70" s="59" t="s">
        <v>68</v>
      </c>
      <c r="C70" s="59" t="s">
        <v>69</v>
      </c>
      <c r="D70" s="59" t="s">
        <v>70</v>
      </c>
      <c r="E70" s="41"/>
      <c r="F70" s="59" t="s">
        <v>71</v>
      </c>
      <c r="G70" s="59" t="s">
        <v>72</v>
      </c>
      <c r="H70" s="59" t="s">
        <v>73</v>
      </c>
      <c r="I70" s="41"/>
      <c r="J70" s="41"/>
      <c r="K70" s="41"/>
    </row>
    <row r="71" spans="2:11" x14ac:dyDescent="0.3">
      <c r="B71" s="52">
        <v>80.686099999999996</v>
      </c>
      <c r="C71" s="52">
        <v>-158.672</v>
      </c>
      <c r="D71" s="52">
        <v>3.2452299999999998</v>
      </c>
      <c r="E71" s="41"/>
      <c r="F71" s="12">
        <v>6659311.3799999999</v>
      </c>
      <c r="G71" s="12">
        <v>613881.60499999998</v>
      </c>
      <c r="H71" s="12">
        <v>157.05361099999999</v>
      </c>
      <c r="I71" s="41"/>
      <c r="J71" s="41"/>
      <c r="K71" s="41"/>
    </row>
    <row r="72" spans="2:11" x14ac:dyDescent="0.3">
      <c r="B72" s="60" t="s">
        <v>76</v>
      </c>
      <c r="C72" s="60" t="s">
        <v>77</v>
      </c>
      <c r="D72" s="60" t="s">
        <v>78</v>
      </c>
      <c r="E72" s="41"/>
      <c r="F72" s="61" t="s">
        <v>5</v>
      </c>
      <c r="G72" s="61" t="s">
        <v>6</v>
      </c>
      <c r="H72" s="61" t="s">
        <v>7</v>
      </c>
      <c r="I72" s="41"/>
      <c r="J72" s="41"/>
      <c r="K72" s="41"/>
    </row>
    <row r="73" spans="2:11" x14ac:dyDescent="0.3">
      <c r="B73" s="62">
        <f>B71+K4</f>
        <v>613881.68610000005</v>
      </c>
      <c r="C73" s="62">
        <f>C71+K5</f>
        <v>6659311.3279999997</v>
      </c>
      <c r="D73" s="12">
        <f>D71+K6</f>
        <v>157.10523000000001</v>
      </c>
      <c r="E73" s="41"/>
      <c r="F73" s="20">
        <f>C73-F71</f>
        <v>-5.2000000141561031E-2</v>
      </c>
      <c r="G73" s="20">
        <f>B73-G71</f>
        <v>8.1100000068545341E-2</v>
      </c>
      <c r="H73" s="9">
        <f>D73-H71</f>
        <v>5.1619000000016513E-2</v>
      </c>
      <c r="I73" s="41"/>
      <c r="J73" s="41"/>
      <c r="K73" s="41"/>
    </row>
    <row r="74" spans="2:11" x14ac:dyDescent="0.3">
      <c r="B74" s="41"/>
      <c r="C74" s="41"/>
      <c r="D74" s="41"/>
      <c r="E74" s="41"/>
      <c r="F74" s="41"/>
      <c r="G74" s="41"/>
      <c r="H74" s="41"/>
      <c r="I74" s="41"/>
      <c r="J74" s="41"/>
      <c r="K74" s="41"/>
    </row>
    <row r="75" spans="2:11" x14ac:dyDescent="0.3">
      <c r="B75" s="57" t="s">
        <v>33</v>
      </c>
      <c r="C75" s="41"/>
      <c r="D75" s="41"/>
      <c r="E75" s="41"/>
      <c r="F75" s="41"/>
      <c r="G75" s="41"/>
      <c r="H75" s="41"/>
      <c r="I75" s="41"/>
      <c r="J75" s="41"/>
      <c r="K75" s="41"/>
    </row>
    <row r="76" spans="2:11" x14ac:dyDescent="0.3">
      <c r="B76" s="59" t="s">
        <v>68</v>
      </c>
      <c r="C76" s="59" t="s">
        <v>69</v>
      </c>
      <c r="D76" s="59" t="s">
        <v>70</v>
      </c>
      <c r="E76" s="41"/>
      <c r="F76" s="59" t="s">
        <v>71</v>
      </c>
      <c r="G76" s="59" t="s">
        <v>72</v>
      </c>
      <c r="H76" s="59" t="s">
        <v>73</v>
      </c>
      <c r="I76" s="41"/>
      <c r="J76" s="41"/>
      <c r="K76" s="41"/>
    </row>
    <row r="77" spans="2:11" x14ac:dyDescent="0.3">
      <c r="B77" s="52">
        <v>76.873001000000002</v>
      </c>
      <c r="C77" s="52">
        <v>-158.604004</v>
      </c>
      <c r="D77" s="52">
        <v>3.3530000000000002</v>
      </c>
      <c r="E77" s="41"/>
      <c r="F77" s="12">
        <v>6659311.4040000001</v>
      </c>
      <c r="G77" s="12">
        <v>613878.022</v>
      </c>
      <c r="H77" s="12">
        <v>157.34868015629999</v>
      </c>
      <c r="I77" s="41"/>
      <c r="J77" s="41"/>
      <c r="K77" s="41"/>
    </row>
    <row r="78" spans="2:11" x14ac:dyDescent="0.3">
      <c r="B78" s="60" t="s">
        <v>76</v>
      </c>
      <c r="C78" s="60" t="s">
        <v>77</v>
      </c>
      <c r="D78" s="60" t="s">
        <v>78</v>
      </c>
      <c r="E78" s="41"/>
      <c r="F78" s="61" t="s">
        <v>5</v>
      </c>
      <c r="G78" s="61" t="s">
        <v>6</v>
      </c>
      <c r="H78" s="61" t="s">
        <v>7</v>
      </c>
      <c r="I78" s="41"/>
      <c r="J78" s="41"/>
      <c r="K78" s="41"/>
    </row>
    <row r="79" spans="2:11" x14ac:dyDescent="0.3">
      <c r="B79" s="62">
        <f>B77+K4</f>
        <v>613877.87300100003</v>
      </c>
      <c r="C79" s="62">
        <f>C77+K5</f>
        <v>6659311.3959959997</v>
      </c>
      <c r="D79" s="12">
        <f>D77+K6</f>
        <v>157.21300000000002</v>
      </c>
      <c r="E79" s="41"/>
      <c r="F79" s="20">
        <f>C79-F77</f>
        <v>-8.0040004104375839E-3</v>
      </c>
      <c r="G79" s="9">
        <f>B79-G77</f>
        <v>-0.14899899996817112</v>
      </c>
      <c r="H79" s="9">
        <f>D79-H77</f>
        <v>-0.13568015629996921</v>
      </c>
      <c r="I79" s="41"/>
      <c r="J79" s="41"/>
      <c r="K79" s="41"/>
    </row>
    <row r="80" spans="2:11" x14ac:dyDescent="0.3">
      <c r="B80" s="41"/>
      <c r="C80" s="41"/>
      <c r="D80" s="41"/>
      <c r="E80" s="41"/>
      <c r="F80" s="41"/>
      <c r="G80" s="41"/>
      <c r="H80" s="41"/>
      <c r="I80" s="41"/>
      <c r="J80" s="41"/>
      <c r="K80" s="41"/>
    </row>
    <row r="81" spans="2:11" x14ac:dyDescent="0.3">
      <c r="B81" s="57" t="s">
        <v>34</v>
      </c>
      <c r="C81" s="41"/>
      <c r="D81" s="41">
        <v>325</v>
      </c>
      <c r="E81" s="41"/>
      <c r="F81" s="49" t="s">
        <v>66</v>
      </c>
      <c r="G81" s="58">
        <f>D81/0.2826</f>
        <v>1150.0353857041755</v>
      </c>
      <c r="H81" s="41"/>
      <c r="I81" s="41"/>
      <c r="J81" s="41"/>
      <c r="K81" s="41"/>
    </row>
    <row r="82" spans="2:11" x14ac:dyDescent="0.3">
      <c r="B82" s="59" t="s">
        <v>68</v>
      </c>
      <c r="C82" s="59" t="s">
        <v>69</v>
      </c>
      <c r="D82" s="59" t="s">
        <v>70</v>
      </c>
      <c r="E82" s="41"/>
      <c r="F82" s="59" t="s">
        <v>71</v>
      </c>
      <c r="G82" s="59" t="s">
        <v>72</v>
      </c>
      <c r="H82" s="59" t="s">
        <v>73</v>
      </c>
      <c r="I82" s="41"/>
      <c r="J82" s="41"/>
      <c r="K82" s="41"/>
    </row>
    <row r="83" spans="2:11" x14ac:dyDescent="0.3">
      <c r="B83" s="52">
        <v>76.504000000000005</v>
      </c>
      <c r="C83" s="52">
        <v>-155.761</v>
      </c>
      <c r="D83" s="52">
        <v>3.4617</v>
      </c>
      <c r="E83" s="41"/>
      <c r="F83" s="12">
        <v>6659314.2489999998</v>
      </c>
      <c r="G83" s="12">
        <v>613877.53599999996</v>
      </c>
      <c r="H83" s="12">
        <v>157.31780000000001</v>
      </c>
      <c r="I83" s="41"/>
      <c r="J83" s="41"/>
      <c r="K83" s="41"/>
    </row>
    <row r="84" spans="2:11" x14ac:dyDescent="0.3">
      <c r="B84" s="60" t="s">
        <v>76</v>
      </c>
      <c r="C84" s="60" t="s">
        <v>77</v>
      </c>
      <c r="D84" s="60" t="s">
        <v>78</v>
      </c>
      <c r="E84" s="41"/>
      <c r="F84" s="61" t="s">
        <v>5</v>
      </c>
      <c r="G84" s="61" t="s">
        <v>6</v>
      </c>
      <c r="H84" s="61" t="s">
        <v>7</v>
      </c>
      <c r="I84" s="41"/>
      <c r="J84" s="41"/>
      <c r="K84" s="41"/>
    </row>
    <row r="85" spans="2:11" x14ac:dyDescent="0.3">
      <c r="B85" s="62">
        <f>B83+K4</f>
        <v>613877.50399999996</v>
      </c>
      <c r="C85" s="62">
        <f>C83+K5</f>
        <v>6659314.2390000001</v>
      </c>
      <c r="D85" s="12">
        <f>D83+K6</f>
        <v>157.32170000000002</v>
      </c>
      <c r="E85" s="41"/>
      <c r="F85" s="20">
        <f>C85-F83</f>
        <v>-9.9999997764825821E-3</v>
      </c>
      <c r="G85" s="20">
        <f>B85-G83</f>
        <v>-3.2000000006519258E-2</v>
      </c>
      <c r="H85" s="20">
        <f>D85-H83</f>
        <v>3.9000000000157797E-3</v>
      </c>
      <c r="I85" s="41"/>
      <c r="J85" s="41"/>
      <c r="K85" s="41"/>
    </row>
    <row r="86" spans="2:11" x14ac:dyDescent="0.3">
      <c r="B86" s="41"/>
      <c r="C86" s="41"/>
      <c r="D86" s="41"/>
      <c r="E86" s="41"/>
      <c r="F86" s="41"/>
      <c r="G86" s="41"/>
      <c r="H86" s="41"/>
      <c r="I86" s="41"/>
      <c r="J86" s="41"/>
      <c r="K86" s="4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178BAE-24E8-4B71-AAA6-BFCA177B2D92}">
  <dimension ref="B2:U61"/>
  <sheetViews>
    <sheetView tabSelected="1" topLeftCell="J1" workbookViewId="0">
      <selection activeCell="W17" sqref="W17"/>
    </sheetView>
  </sheetViews>
  <sheetFormatPr baseColWidth="10" defaultColWidth="11.44140625" defaultRowHeight="14.4" x14ac:dyDescent="0.3"/>
  <sheetData>
    <row r="2" spans="2:21" x14ac:dyDescent="0.3">
      <c r="D2" s="5" t="s">
        <v>64</v>
      </c>
    </row>
    <row r="3" spans="2:21" x14ac:dyDescent="0.3">
      <c r="B3" s="5" t="s">
        <v>91</v>
      </c>
      <c r="D3">
        <v>4485</v>
      </c>
      <c r="F3" s="10" t="s">
        <v>66</v>
      </c>
      <c r="G3" s="22">
        <f>D3/0.4225</f>
        <v>10615.384615384615</v>
      </c>
      <c r="J3" t="s">
        <v>90</v>
      </c>
    </row>
    <row r="4" spans="2:21" x14ac:dyDescent="0.3">
      <c r="B4" s="1" t="s">
        <v>68</v>
      </c>
      <c r="C4" s="1" t="s">
        <v>69</v>
      </c>
      <c r="D4" s="1" t="s">
        <v>70</v>
      </c>
      <c r="F4" s="1" t="s">
        <v>71</v>
      </c>
      <c r="G4" s="1" t="s">
        <v>72</v>
      </c>
      <c r="H4" s="1" t="s">
        <v>73</v>
      </c>
      <c r="J4" s="2" t="s">
        <v>74</v>
      </c>
      <c r="K4" s="2">
        <v>613801</v>
      </c>
    </row>
    <row r="5" spans="2:21" x14ac:dyDescent="0.3">
      <c r="B5" s="2">
        <v>-19.1812</v>
      </c>
      <c r="C5" s="2">
        <v>-19.647300000000001</v>
      </c>
      <c r="D5" s="2">
        <v>-18.149100000000001</v>
      </c>
      <c r="F5" s="4">
        <v>6659450.3360000001</v>
      </c>
      <c r="G5" s="4">
        <v>613781.79200000002</v>
      </c>
      <c r="H5" s="4">
        <v>135.68346787900001</v>
      </c>
      <c r="J5" s="2" t="s">
        <v>75</v>
      </c>
      <c r="K5" s="2">
        <v>6659470</v>
      </c>
    </row>
    <row r="6" spans="2:21" x14ac:dyDescent="0.3">
      <c r="B6" s="7" t="s">
        <v>76</v>
      </c>
      <c r="C6" s="7" t="s">
        <v>77</v>
      </c>
      <c r="D6" s="7" t="s">
        <v>78</v>
      </c>
      <c r="F6" s="6" t="s">
        <v>5</v>
      </c>
      <c r="G6" s="6" t="s">
        <v>6</v>
      </c>
      <c r="H6" s="6" t="s">
        <v>7</v>
      </c>
      <c r="J6" s="2" t="s">
        <v>79</v>
      </c>
      <c r="K6" s="2">
        <v>153.86000000000001</v>
      </c>
    </row>
    <row r="7" spans="2:21" x14ac:dyDescent="0.3">
      <c r="B7" s="4">
        <f>B5+K4</f>
        <v>613781.81880000001</v>
      </c>
      <c r="C7" s="4">
        <f>C5+K5</f>
        <v>6659450.3526999997</v>
      </c>
      <c r="D7" s="4">
        <f>D5+K6</f>
        <v>135.71090000000001</v>
      </c>
      <c r="F7" s="8">
        <f>C7-F5</f>
        <v>1.6699999570846558E-2</v>
      </c>
      <c r="G7" s="20">
        <f>B7-G5</f>
        <v>2.6799999992363155E-2</v>
      </c>
      <c r="H7" s="8">
        <f>D7-H5</f>
        <v>2.7432121000003917E-2</v>
      </c>
      <c r="N7" s="19" t="s">
        <v>109</v>
      </c>
      <c r="O7" s="1"/>
      <c r="P7" s="1"/>
      <c r="S7" s="19" t="s">
        <v>110</v>
      </c>
      <c r="T7" s="1"/>
      <c r="U7" s="1"/>
    </row>
    <row r="8" spans="2:21" x14ac:dyDescent="0.3">
      <c r="N8" s="6" t="s">
        <v>5</v>
      </c>
      <c r="O8" s="6" t="s">
        <v>6</v>
      </c>
      <c r="P8" s="6" t="s">
        <v>7</v>
      </c>
      <c r="S8" s="6" t="s">
        <v>5</v>
      </c>
      <c r="T8" s="6" t="s">
        <v>6</v>
      </c>
      <c r="U8" s="6" t="s">
        <v>7</v>
      </c>
    </row>
    <row r="9" spans="2:21" x14ac:dyDescent="0.3">
      <c r="B9" s="5" t="s">
        <v>92</v>
      </c>
      <c r="D9">
        <v>1751</v>
      </c>
      <c r="F9" s="10" t="s">
        <v>66</v>
      </c>
      <c r="G9" s="11">
        <f>D9/0.25</f>
        <v>7004</v>
      </c>
      <c r="N9" s="4">
        <v>2.5999999999999999E-2</v>
      </c>
      <c r="O9" s="4">
        <v>3.3000000000000002E-2</v>
      </c>
      <c r="P9" s="4">
        <v>2.7E-2</v>
      </c>
      <c r="S9" s="4">
        <v>1.7000000000000001E-2</v>
      </c>
      <c r="T9" s="4">
        <v>2.7E-2</v>
      </c>
      <c r="U9" s="4">
        <v>2.7E-2</v>
      </c>
    </row>
    <row r="10" spans="2:21" x14ac:dyDescent="0.3">
      <c r="B10" s="1" t="s">
        <v>68</v>
      </c>
      <c r="C10" s="1" t="s">
        <v>69</v>
      </c>
      <c r="D10" s="1" t="s">
        <v>70</v>
      </c>
      <c r="F10" s="1" t="s">
        <v>71</v>
      </c>
      <c r="G10" s="1" t="s">
        <v>72</v>
      </c>
      <c r="H10" s="1" t="s">
        <v>73</v>
      </c>
      <c r="N10" s="2">
        <v>1.7999999999999999E-2</v>
      </c>
      <c r="O10" s="2">
        <v>1.7999999999999999E-2</v>
      </c>
      <c r="P10" s="2">
        <v>2E-3</v>
      </c>
      <c r="S10" s="2">
        <v>1.2E-2</v>
      </c>
      <c r="T10" s="2">
        <v>1.2E-2</v>
      </c>
      <c r="U10" s="2">
        <v>2E-3</v>
      </c>
    </row>
    <row r="11" spans="2:21" x14ac:dyDescent="0.3">
      <c r="B11" s="2">
        <v>-22.6692</v>
      </c>
      <c r="C11" s="2">
        <v>-20.833300000000001</v>
      </c>
      <c r="D11" s="2">
        <v>-18.054200000000002</v>
      </c>
      <c r="F11" s="4">
        <v>6659449.1550000003</v>
      </c>
      <c r="G11" s="4">
        <v>613778.31900000002</v>
      </c>
      <c r="H11" s="4">
        <v>135.80739705639999</v>
      </c>
      <c r="N11" s="4">
        <v>6.3E-2</v>
      </c>
      <c r="O11" s="4">
        <v>1.4999999999999999E-2</v>
      </c>
      <c r="P11" s="4">
        <v>1.2999999999999999E-2</v>
      </c>
      <c r="S11" s="4">
        <v>6.3E-2</v>
      </c>
      <c r="T11" s="4">
        <v>1.4999999999999999E-2</v>
      </c>
      <c r="U11" s="4">
        <v>1.2999999999999999E-2</v>
      </c>
    </row>
    <row r="12" spans="2:21" x14ac:dyDescent="0.3">
      <c r="B12" s="7" t="s">
        <v>76</v>
      </c>
      <c r="C12" s="7" t="s">
        <v>77</v>
      </c>
      <c r="D12" s="7" t="s">
        <v>78</v>
      </c>
      <c r="F12" s="6" t="s">
        <v>5</v>
      </c>
      <c r="G12" s="6" t="s">
        <v>6</v>
      </c>
      <c r="H12" s="6" t="s">
        <v>7</v>
      </c>
      <c r="N12" s="2">
        <v>4.7E-2</v>
      </c>
      <c r="O12" s="2">
        <v>2E-3</v>
      </c>
      <c r="P12" s="2">
        <v>2.8000000000000001E-2</v>
      </c>
      <c r="S12" s="2">
        <v>7.5999999999999998E-2</v>
      </c>
      <c r="T12" s="2">
        <v>2.7E-2</v>
      </c>
      <c r="U12" s="2">
        <v>2.9000000000000001E-2</v>
      </c>
    </row>
    <row r="13" spans="2:21" x14ac:dyDescent="0.3">
      <c r="B13" s="4">
        <f>B11+K4</f>
        <v>613778.3308</v>
      </c>
      <c r="C13" s="4">
        <f>C11+K5</f>
        <v>6659449.1666999999</v>
      </c>
      <c r="D13" s="4">
        <f>D11+K6</f>
        <v>135.8058</v>
      </c>
      <c r="F13" s="8">
        <f>C13-F11</f>
        <v>1.1699999682605267E-2</v>
      </c>
      <c r="G13" s="20">
        <f>B13-G11</f>
        <v>1.1799999978393316E-2</v>
      </c>
      <c r="H13" s="8">
        <f>D13-H11</f>
        <v>-1.5970563999871956E-3</v>
      </c>
      <c r="N13" s="4">
        <v>3.0000000000000001E-3</v>
      </c>
      <c r="O13" s="4">
        <v>2E-3</v>
      </c>
      <c r="P13" s="4">
        <v>2.9000000000000001E-2</v>
      </c>
      <c r="S13" s="4">
        <v>4.0000000000000001E-3</v>
      </c>
      <c r="T13" s="4">
        <v>1.7999999999999999E-2</v>
      </c>
      <c r="U13" s="4">
        <v>2.8000000000000001E-2</v>
      </c>
    </row>
    <row r="14" spans="2:21" x14ac:dyDescent="0.3">
      <c r="N14" s="2">
        <v>8.8999999999999996E-2</v>
      </c>
      <c r="O14" s="2">
        <v>2E-3</v>
      </c>
      <c r="P14" s="2">
        <v>3.9E-2</v>
      </c>
      <c r="S14" s="2">
        <v>7.2999999999999995E-2</v>
      </c>
      <c r="T14" s="4">
        <v>0.01</v>
      </c>
      <c r="U14" s="2">
        <v>3.7999999999999999E-2</v>
      </c>
    </row>
    <row r="15" spans="2:21" x14ac:dyDescent="0.3">
      <c r="B15" s="5" t="s">
        <v>93</v>
      </c>
      <c r="N15" s="4">
        <v>3.4000000000000002E-2</v>
      </c>
      <c r="O15" s="4">
        <v>7.0000000000000001E-3</v>
      </c>
      <c r="P15" s="4">
        <v>1.4E-2</v>
      </c>
      <c r="S15" s="4">
        <v>1.4E-2</v>
      </c>
      <c r="T15" s="4">
        <v>1.4E-2</v>
      </c>
      <c r="U15" s="4">
        <v>2.5000000000000001E-2</v>
      </c>
    </row>
    <row r="16" spans="2:21" x14ac:dyDescent="0.3">
      <c r="B16" s="1" t="s">
        <v>68</v>
      </c>
      <c r="C16" s="1" t="s">
        <v>69</v>
      </c>
      <c r="D16" s="1" t="s">
        <v>70</v>
      </c>
      <c r="F16" s="1" t="s">
        <v>71</v>
      </c>
      <c r="G16" s="1" t="s">
        <v>72</v>
      </c>
      <c r="H16" s="1" t="s">
        <v>73</v>
      </c>
      <c r="N16" s="4">
        <v>8.9999999999999993E-3</v>
      </c>
      <c r="O16" s="4">
        <v>1E-3</v>
      </c>
      <c r="P16" s="4">
        <v>1.4999999999999999E-2</v>
      </c>
      <c r="S16" s="4">
        <v>4.0000000000000001E-3</v>
      </c>
      <c r="T16" s="4">
        <v>3.0000000000000001E-3</v>
      </c>
      <c r="U16" s="4">
        <v>1.4999999999999999E-2</v>
      </c>
    </row>
    <row r="17" spans="2:21" x14ac:dyDescent="0.3">
      <c r="B17" s="2">
        <v>-20.108000000000001</v>
      </c>
      <c r="C17" s="2">
        <v>-21.370999999999999</v>
      </c>
      <c r="D17" s="2">
        <v>-17.597999999999999</v>
      </c>
      <c r="F17" s="4">
        <v>6659448.6919999998</v>
      </c>
      <c r="G17" s="4">
        <v>613780.90700000001</v>
      </c>
      <c r="H17" s="4">
        <v>136.24861575099999</v>
      </c>
      <c r="N17" s="4">
        <v>1.4E-2</v>
      </c>
      <c r="O17" s="4">
        <v>1E-3</v>
      </c>
      <c r="P17" s="4">
        <v>3.9E-2</v>
      </c>
      <c r="S17" s="4">
        <v>1.2E-2</v>
      </c>
      <c r="T17" s="4">
        <v>1.0999999999999999E-2</v>
      </c>
      <c r="U17" s="4">
        <v>3.9E-2</v>
      </c>
    </row>
    <row r="18" spans="2:21" ht="15" thickBot="1" x14ac:dyDescent="0.35">
      <c r="B18" s="7" t="s">
        <v>76</v>
      </c>
      <c r="C18" s="7" t="s">
        <v>77</v>
      </c>
      <c r="D18" s="7" t="s">
        <v>78</v>
      </c>
      <c r="F18" s="6" t="s">
        <v>5</v>
      </c>
      <c r="G18" s="6" t="s">
        <v>6</v>
      </c>
      <c r="H18" s="6" t="s">
        <v>7</v>
      </c>
      <c r="N18" s="24">
        <v>0.04</v>
      </c>
      <c r="O18" s="24">
        <v>2.8000000000000001E-2</v>
      </c>
      <c r="P18" s="24">
        <v>2.4E-2</v>
      </c>
      <c r="S18" s="24">
        <v>3.6999999999999998E-2</v>
      </c>
      <c r="T18" s="24">
        <v>5.0000000000000001E-3</v>
      </c>
      <c r="U18" s="24">
        <v>2.4E-2</v>
      </c>
    </row>
    <row r="19" spans="2:21" x14ac:dyDescent="0.3">
      <c r="B19" s="4">
        <f>B17+K4</f>
        <v>613780.89199999999</v>
      </c>
      <c r="C19" s="4">
        <f>C17+K5</f>
        <v>6659448.6289999997</v>
      </c>
      <c r="D19" s="4">
        <f>D17+K6</f>
        <v>136.262</v>
      </c>
      <c r="F19" s="8">
        <f>C19-F17</f>
        <v>-6.3000000081956387E-2</v>
      </c>
      <c r="G19" s="8">
        <f>B19-G17</f>
        <v>-1.5000000013969839E-2</v>
      </c>
      <c r="H19" s="20">
        <f>D19-H17</f>
        <v>1.3384249000012005E-2</v>
      </c>
      <c r="M19" s="19" t="s">
        <v>103</v>
      </c>
      <c r="N19" s="74">
        <f>AVERAGE(N5:N18)</f>
        <v>3.4300000000000004E-2</v>
      </c>
      <c r="O19" s="74">
        <f>AVERAGE(O5:O18)</f>
        <v>1.0900000000000002E-2</v>
      </c>
      <c r="P19" s="74">
        <f>AVERAGE(P5:P18)</f>
        <v>2.3E-2</v>
      </c>
      <c r="R19" s="19" t="s">
        <v>103</v>
      </c>
      <c r="S19" s="74">
        <f>AVERAGE(S5:S18)</f>
        <v>3.1199999999999999E-2</v>
      </c>
      <c r="T19" s="74">
        <f>AVERAGE(T5:T18)</f>
        <v>1.4200000000000001E-2</v>
      </c>
      <c r="U19" s="74">
        <f>AVERAGE(U5:U18)</f>
        <v>2.4E-2</v>
      </c>
    </row>
    <row r="21" spans="2:21" x14ac:dyDescent="0.3">
      <c r="B21" s="5" t="s">
        <v>83</v>
      </c>
      <c r="D21">
        <v>2215</v>
      </c>
      <c r="F21" s="10" t="s">
        <v>66</v>
      </c>
      <c r="G21" s="11">
        <f>D21/0.25</f>
        <v>8860</v>
      </c>
      <c r="M21" s="19" t="s">
        <v>1</v>
      </c>
      <c r="N21" s="8">
        <f>SQRT(N19^2+O19^2)</f>
        <v>3.5990276464623057E-2</v>
      </c>
      <c r="O21" s="19" t="s">
        <v>9</v>
      </c>
      <c r="P21" s="8">
        <v>2.3E-2</v>
      </c>
      <c r="R21" s="19" t="s">
        <v>1</v>
      </c>
      <c r="S21" s="8">
        <f>SQRT(S19^2+T19^2)</f>
        <v>3.4279439902075416E-2</v>
      </c>
      <c r="T21" s="19" t="s">
        <v>9</v>
      </c>
      <c r="U21" s="8">
        <v>2.4E-2</v>
      </c>
    </row>
    <row r="22" spans="2:21" x14ac:dyDescent="0.3">
      <c r="B22" s="1" t="s">
        <v>68</v>
      </c>
      <c r="C22" s="1" t="s">
        <v>69</v>
      </c>
      <c r="D22" s="1" t="s">
        <v>70</v>
      </c>
      <c r="F22" s="1" t="s">
        <v>71</v>
      </c>
      <c r="G22" s="1" t="s">
        <v>72</v>
      </c>
      <c r="H22" s="1" t="s">
        <v>73</v>
      </c>
    </row>
    <row r="23" spans="2:21" x14ac:dyDescent="0.3">
      <c r="B23" s="2">
        <v>-31.2592</v>
      </c>
      <c r="C23" s="2">
        <v>-8.6089900000000004</v>
      </c>
      <c r="D23" s="2">
        <v>-18.1052</v>
      </c>
      <c r="F23" s="4">
        <v>6659461.3150000004</v>
      </c>
      <c r="G23" s="4">
        <v>613769.76800000004</v>
      </c>
      <c r="H23" s="4">
        <v>135.72573299999999</v>
      </c>
    </row>
    <row r="24" spans="2:21" x14ac:dyDescent="0.3">
      <c r="B24" s="7" t="s">
        <v>76</v>
      </c>
      <c r="C24" s="7" t="s">
        <v>77</v>
      </c>
      <c r="D24" s="7" t="s">
        <v>78</v>
      </c>
      <c r="F24" s="6" t="s">
        <v>5</v>
      </c>
      <c r="G24" s="6" t="s">
        <v>6</v>
      </c>
      <c r="H24" s="6" t="s">
        <v>7</v>
      </c>
    </row>
    <row r="25" spans="2:21" x14ac:dyDescent="0.3">
      <c r="B25" s="4">
        <f>B23+K4</f>
        <v>613769.74080000003</v>
      </c>
      <c r="C25" s="4">
        <f>C23+K5</f>
        <v>6659461.3910100004</v>
      </c>
      <c r="D25" s="4">
        <f>D23+K6</f>
        <v>135.75480000000002</v>
      </c>
      <c r="F25" s="8">
        <f>C25-F23</f>
        <v>7.6009999960660934E-2</v>
      </c>
      <c r="G25" s="8">
        <f>B25-G23</f>
        <v>-2.7200000011362135E-2</v>
      </c>
      <c r="H25" s="20">
        <f>D25-H23</f>
        <v>2.9067000000026155E-2</v>
      </c>
    </row>
    <row r="27" spans="2:21" x14ac:dyDescent="0.3">
      <c r="B27" s="5" t="s">
        <v>84</v>
      </c>
      <c r="F27" s="10" t="s">
        <v>66</v>
      </c>
      <c r="G27" s="22">
        <f>D27/0.36</f>
        <v>0</v>
      </c>
    </row>
    <row r="28" spans="2:21" x14ac:dyDescent="0.3">
      <c r="B28" s="1" t="s">
        <v>68</v>
      </c>
      <c r="C28" s="1" t="s">
        <v>69</v>
      </c>
      <c r="D28" s="1" t="s">
        <v>70</v>
      </c>
      <c r="F28" s="1" t="s">
        <v>71</v>
      </c>
      <c r="G28" s="1" t="s">
        <v>72</v>
      </c>
      <c r="H28" s="1" t="s">
        <v>73</v>
      </c>
    </row>
    <row r="29" spans="2:21" x14ac:dyDescent="0.3">
      <c r="B29" s="2">
        <v>-30.486699999999999</v>
      </c>
      <c r="C29" s="2">
        <v>-12.4939</v>
      </c>
      <c r="D29" s="2">
        <v>-18.087700000000002</v>
      </c>
      <c r="F29" s="4">
        <v>6659457.5020000003</v>
      </c>
      <c r="G29" s="4">
        <v>613770.495</v>
      </c>
      <c r="H29" s="4">
        <v>135.74415490000001</v>
      </c>
    </row>
    <row r="30" spans="2:21" x14ac:dyDescent="0.3">
      <c r="B30" s="7" t="s">
        <v>76</v>
      </c>
      <c r="C30" s="7" t="s">
        <v>77</v>
      </c>
      <c r="D30" s="7" t="s">
        <v>78</v>
      </c>
      <c r="F30" s="6" t="s">
        <v>5</v>
      </c>
      <c r="G30" s="6" t="s">
        <v>6</v>
      </c>
      <c r="H30" s="6" t="s">
        <v>7</v>
      </c>
    </row>
    <row r="31" spans="2:21" x14ac:dyDescent="0.3">
      <c r="B31" s="4">
        <f>B29+K4</f>
        <v>613770.51329999999</v>
      </c>
      <c r="C31" s="4">
        <f>C29+K5</f>
        <v>6659457.5060999999</v>
      </c>
      <c r="D31" s="4">
        <f>D29+K6</f>
        <v>135.7723</v>
      </c>
      <c r="F31" s="8">
        <f>C31-F29</f>
        <v>4.0999995544552803E-3</v>
      </c>
      <c r="G31" s="20">
        <f>B31-G29</f>
        <v>1.8299999996088445E-2</v>
      </c>
      <c r="H31" s="8">
        <f>D31-H29</f>
        <v>2.8145099999989043E-2</v>
      </c>
    </row>
    <row r="33" spans="2:8" x14ac:dyDescent="0.3">
      <c r="B33" s="5" t="s">
        <v>85</v>
      </c>
    </row>
    <row r="34" spans="2:8" x14ac:dyDescent="0.3">
      <c r="B34" s="1" t="s">
        <v>68</v>
      </c>
      <c r="C34" s="1" t="s">
        <v>69</v>
      </c>
      <c r="D34" s="1" t="s">
        <v>70</v>
      </c>
      <c r="F34" s="1" t="s">
        <v>71</v>
      </c>
      <c r="G34" s="1" t="s">
        <v>72</v>
      </c>
      <c r="H34" s="1" t="s">
        <v>73</v>
      </c>
    </row>
    <row r="35" spans="2:8" x14ac:dyDescent="0.3">
      <c r="B35" s="2">
        <v>-25.5792</v>
      </c>
      <c r="C35" s="2">
        <v>-11.087899999999999</v>
      </c>
      <c r="D35" s="2">
        <v>-18.206</v>
      </c>
      <c r="F35" s="4">
        <v>6659458.8389999997</v>
      </c>
      <c r="G35" s="4">
        <v>613775.41099999996</v>
      </c>
      <c r="H35" s="4">
        <v>135.61618100000001</v>
      </c>
    </row>
    <row r="36" spans="2:8" x14ac:dyDescent="0.3">
      <c r="B36" s="7" t="s">
        <v>76</v>
      </c>
      <c r="C36" s="7" t="s">
        <v>77</v>
      </c>
      <c r="D36" s="7" t="s">
        <v>78</v>
      </c>
      <c r="F36" s="6" t="s">
        <v>5</v>
      </c>
      <c r="G36" s="6" t="s">
        <v>6</v>
      </c>
      <c r="H36" s="6" t="s">
        <v>7</v>
      </c>
    </row>
    <row r="37" spans="2:8" x14ac:dyDescent="0.3">
      <c r="B37" s="4">
        <f>B35+K4</f>
        <v>613775.42079999996</v>
      </c>
      <c r="C37" s="4">
        <f>C35+K5</f>
        <v>6659458.9121000003</v>
      </c>
      <c r="D37" s="4">
        <f>D35+K6</f>
        <v>135.65400000000002</v>
      </c>
      <c r="F37" s="8">
        <f>C37-F35</f>
        <v>7.3100000619888306E-2</v>
      </c>
      <c r="G37" s="20">
        <f>B37-G35</f>
        <v>9.7999999998137355E-3</v>
      </c>
      <c r="H37" s="8">
        <f>D37-H35</f>
        <v>3.7819000000013148E-2</v>
      </c>
    </row>
    <row r="39" spans="2:8" x14ac:dyDescent="0.3">
      <c r="B39" s="5" t="s">
        <v>86</v>
      </c>
      <c r="F39" s="10"/>
      <c r="G39" s="11"/>
    </row>
    <row r="40" spans="2:8" x14ac:dyDescent="0.3">
      <c r="B40" s="1" t="s">
        <v>68</v>
      </c>
      <c r="C40" s="1" t="s">
        <v>69</v>
      </c>
      <c r="D40" s="1" t="s">
        <v>70</v>
      </c>
      <c r="F40" s="1" t="s">
        <v>71</v>
      </c>
      <c r="G40" s="1" t="s">
        <v>72</v>
      </c>
      <c r="H40" s="1" t="s">
        <v>73</v>
      </c>
    </row>
    <row r="41" spans="2:8" x14ac:dyDescent="0.3">
      <c r="B41" s="2">
        <v>-26.16</v>
      </c>
      <c r="C41" s="2">
        <v>-14.9</v>
      </c>
      <c r="D41" s="2">
        <v>-17.695</v>
      </c>
      <c r="F41" s="4">
        <v>6659455.1140000001</v>
      </c>
      <c r="G41" s="4">
        <v>613774.826</v>
      </c>
      <c r="H41" s="4">
        <v>136.1401959527</v>
      </c>
    </row>
    <row r="42" spans="2:8" x14ac:dyDescent="0.3">
      <c r="B42" s="7" t="s">
        <v>76</v>
      </c>
      <c r="C42" s="7" t="s">
        <v>77</v>
      </c>
      <c r="D42" s="7" t="s">
        <v>78</v>
      </c>
      <c r="F42" s="6" t="s">
        <v>5</v>
      </c>
      <c r="G42" s="6" t="s">
        <v>6</v>
      </c>
      <c r="H42" s="6" t="s">
        <v>7</v>
      </c>
    </row>
    <row r="43" spans="2:8" x14ac:dyDescent="0.3">
      <c r="B43" s="4">
        <f>B41+K4</f>
        <v>613774.84</v>
      </c>
      <c r="C43" s="4">
        <f>C41+K5</f>
        <v>6659455.0999999996</v>
      </c>
      <c r="D43" s="4">
        <f>D41+K6</f>
        <v>136.16500000000002</v>
      </c>
      <c r="F43" s="20">
        <f>C43-F41</f>
        <v>-1.4000000432133675E-2</v>
      </c>
      <c r="G43" s="20">
        <f>B43-G41</f>
        <v>1.3999999966472387E-2</v>
      </c>
      <c r="H43" s="20">
        <f>D43-H41</f>
        <v>2.4804047300023058E-2</v>
      </c>
    </row>
    <row r="45" spans="2:8" x14ac:dyDescent="0.3">
      <c r="B45" s="5" t="s">
        <v>87</v>
      </c>
      <c r="D45">
        <v>2343</v>
      </c>
      <c r="F45" s="10" t="s">
        <v>66</v>
      </c>
      <c r="G45" s="22">
        <f>D45/0.2826</f>
        <v>8290.8704883227165</v>
      </c>
    </row>
    <row r="46" spans="2:8" x14ac:dyDescent="0.3">
      <c r="B46" s="1" t="s">
        <v>68</v>
      </c>
      <c r="C46" s="1" t="s">
        <v>69</v>
      </c>
      <c r="D46" s="1" t="s">
        <v>70</v>
      </c>
      <c r="F46" s="1" t="s">
        <v>71</v>
      </c>
      <c r="G46" s="1" t="s">
        <v>72</v>
      </c>
      <c r="H46" s="1" t="s">
        <v>73</v>
      </c>
    </row>
    <row r="47" spans="2:8" x14ac:dyDescent="0.3">
      <c r="B47" s="2">
        <v>-21.672499999999999</v>
      </c>
      <c r="C47" s="2">
        <v>-14.5831</v>
      </c>
      <c r="D47" s="2">
        <v>-18.025700000000001</v>
      </c>
      <c r="F47" s="4">
        <v>6659455.4210000001</v>
      </c>
      <c r="G47" s="4">
        <v>613779.32400000002</v>
      </c>
      <c r="H47" s="4">
        <v>135.8193484</v>
      </c>
    </row>
    <row r="48" spans="2:8" x14ac:dyDescent="0.3">
      <c r="B48" s="7" t="s">
        <v>76</v>
      </c>
      <c r="C48" s="7" t="s">
        <v>77</v>
      </c>
      <c r="D48" s="7" t="s">
        <v>78</v>
      </c>
      <c r="F48" s="6" t="s">
        <v>5</v>
      </c>
      <c r="G48" s="6" t="s">
        <v>6</v>
      </c>
      <c r="H48" s="6" t="s">
        <v>7</v>
      </c>
    </row>
    <row r="49" spans="2:8" x14ac:dyDescent="0.3">
      <c r="B49" s="4">
        <f>B47+K4</f>
        <v>613779.32750000001</v>
      </c>
      <c r="C49" s="4">
        <f>C47+K5</f>
        <v>6659455.4168999996</v>
      </c>
      <c r="D49" s="4">
        <f>D47+K6</f>
        <v>135.83430000000001</v>
      </c>
      <c r="F49" s="8">
        <f>C49-F47</f>
        <v>-4.1000004857778549E-3</v>
      </c>
      <c r="G49" s="8">
        <f>B49-G47</f>
        <v>3.4999999916180968E-3</v>
      </c>
      <c r="H49" s="8">
        <f>D49-H47</f>
        <v>1.4951600000017606E-2</v>
      </c>
    </row>
    <row r="51" spans="2:8" x14ac:dyDescent="0.3">
      <c r="B51" s="5" t="s">
        <v>88</v>
      </c>
      <c r="D51">
        <v>2831</v>
      </c>
      <c r="F51" s="10" t="s">
        <v>66</v>
      </c>
      <c r="G51" s="22">
        <f>D51/0.4225</f>
        <v>6700.5917159763312</v>
      </c>
    </row>
    <row r="52" spans="2:8" x14ac:dyDescent="0.3">
      <c r="B52" s="1" t="s">
        <v>68</v>
      </c>
      <c r="C52" s="1" t="s">
        <v>69</v>
      </c>
      <c r="D52" s="1" t="s">
        <v>70</v>
      </c>
      <c r="F52" s="1" t="s">
        <v>71</v>
      </c>
      <c r="G52" s="1" t="s">
        <v>72</v>
      </c>
      <c r="H52" s="1" t="s">
        <v>73</v>
      </c>
    </row>
    <row r="53" spans="2:8" x14ac:dyDescent="0.3">
      <c r="B53" s="2">
        <v>-21.3215</v>
      </c>
      <c r="C53" s="2">
        <v>-18.008400000000002</v>
      </c>
      <c r="D53" s="2">
        <v>-18.087900000000001</v>
      </c>
      <c r="F53" s="4">
        <v>6659452.0039999997</v>
      </c>
      <c r="G53" s="4">
        <v>613779.68999999994</v>
      </c>
      <c r="H53" s="4">
        <v>135.7329762224</v>
      </c>
    </row>
    <row r="54" spans="2:8" x14ac:dyDescent="0.3">
      <c r="B54" s="7" t="s">
        <v>76</v>
      </c>
      <c r="C54" s="7" t="s">
        <v>77</v>
      </c>
      <c r="D54" s="7" t="s">
        <v>78</v>
      </c>
      <c r="F54" s="6" t="s">
        <v>5</v>
      </c>
      <c r="G54" s="6" t="s">
        <v>6</v>
      </c>
      <c r="H54" s="6" t="s">
        <v>7</v>
      </c>
    </row>
    <row r="55" spans="2:8" x14ac:dyDescent="0.3">
      <c r="B55" s="4">
        <f>B53+K4</f>
        <v>613779.67850000004</v>
      </c>
      <c r="C55" s="4">
        <f>C53+K5</f>
        <v>6659451.9916000003</v>
      </c>
      <c r="D55" s="4">
        <f>D53+K6</f>
        <v>135.77210000000002</v>
      </c>
      <c r="F55" s="8">
        <f>C55-F53</f>
        <v>-1.2399999424815178E-2</v>
      </c>
      <c r="G55" s="8">
        <f>B55-G53</f>
        <v>-1.149999990593642E-2</v>
      </c>
      <c r="H55" s="8">
        <f>D55-H53</f>
        <v>3.9123777600025278E-2</v>
      </c>
    </row>
    <row r="57" spans="2:8" x14ac:dyDescent="0.3">
      <c r="B57" s="5" t="s">
        <v>89</v>
      </c>
      <c r="D57">
        <v>6186</v>
      </c>
      <c r="F57" s="10" t="s">
        <v>66</v>
      </c>
      <c r="G57" s="22">
        <f>D57/0.1256</f>
        <v>49251.592356687899</v>
      </c>
    </row>
    <row r="58" spans="2:8" x14ac:dyDescent="0.3">
      <c r="B58" s="1" t="s">
        <v>68</v>
      </c>
      <c r="C58" s="1" t="s">
        <v>69</v>
      </c>
      <c r="D58" s="1" t="s">
        <v>70</v>
      </c>
      <c r="F58" s="1" t="s">
        <v>71</v>
      </c>
      <c r="G58" s="1" t="s">
        <v>72</v>
      </c>
      <c r="H58" s="1" t="s">
        <v>73</v>
      </c>
    </row>
    <row r="59" spans="2:8" x14ac:dyDescent="0.3">
      <c r="B59" s="2">
        <v>-17.918600000000001</v>
      </c>
      <c r="C59" s="2">
        <v>-17.5762</v>
      </c>
      <c r="D59" s="2">
        <v>-17.906600000000001</v>
      </c>
      <c r="F59" s="4">
        <v>6659452.3870000001</v>
      </c>
      <c r="G59" s="4">
        <v>613783.076</v>
      </c>
      <c r="H59" s="4">
        <v>135.9297459</v>
      </c>
    </row>
    <row r="60" spans="2:8" x14ac:dyDescent="0.3">
      <c r="B60" s="7" t="s">
        <v>76</v>
      </c>
      <c r="C60" s="7" t="s">
        <v>77</v>
      </c>
      <c r="D60" s="7" t="s">
        <v>78</v>
      </c>
      <c r="F60" s="6" t="s">
        <v>5</v>
      </c>
      <c r="G60" s="6" t="s">
        <v>6</v>
      </c>
      <c r="H60" s="6" t="s">
        <v>7</v>
      </c>
    </row>
    <row r="61" spans="2:8" x14ac:dyDescent="0.3">
      <c r="B61" s="4">
        <f>B59+K4</f>
        <v>613783.08140000002</v>
      </c>
      <c r="C61" s="4">
        <f>C59+K5</f>
        <v>6659452.4238</v>
      </c>
      <c r="D61" s="4">
        <f>D59+K6</f>
        <v>135.95340000000002</v>
      </c>
      <c r="F61" s="8">
        <f>C61-F59</f>
        <v>3.6799999885261059E-2</v>
      </c>
      <c r="G61" s="8">
        <f>B61-G59</f>
        <v>5.4000000236555934E-3</v>
      </c>
      <c r="H61" s="8">
        <f>D61-H59</f>
        <v>2.3654100000015887E-2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BA1C6-65E1-4434-9CE4-B412C27F7A51}">
  <dimension ref="B4:F63"/>
  <sheetViews>
    <sheetView topLeftCell="A42" workbookViewId="0">
      <selection activeCell="B8" sqref="B8"/>
    </sheetView>
  </sheetViews>
  <sheetFormatPr baseColWidth="10" defaultColWidth="8.88671875" defaultRowHeight="14.4" x14ac:dyDescent="0.3"/>
  <cols>
    <col min="2" max="2" width="13.88671875" customWidth="1"/>
    <col min="3" max="3" width="14.109375" customWidth="1"/>
  </cols>
  <sheetData>
    <row r="4" spans="2:6" x14ac:dyDescent="0.3">
      <c r="B4" s="5"/>
    </row>
    <row r="5" spans="2:6" x14ac:dyDescent="0.3">
      <c r="B5" s="5" t="s">
        <v>50</v>
      </c>
    </row>
    <row r="6" spans="2:6" x14ac:dyDescent="0.3">
      <c r="B6" s="89" t="s">
        <v>51</v>
      </c>
      <c r="C6" s="90" t="s">
        <v>5</v>
      </c>
      <c r="D6" s="90" t="s">
        <v>6</v>
      </c>
      <c r="E6" s="90" t="s">
        <v>1</v>
      </c>
      <c r="F6" s="90" t="s">
        <v>9</v>
      </c>
    </row>
    <row r="7" spans="2:6" x14ac:dyDescent="0.3">
      <c r="B7" s="88" t="s">
        <v>11</v>
      </c>
      <c r="C7" s="91">
        <v>1.4333333333333332E-2</v>
      </c>
      <c r="D7" s="91">
        <v>4.4666666666666667E-2</v>
      </c>
      <c r="E7" s="91">
        <v>4.6910079466523563E-2</v>
      </c>
      <c r="F7" s="91">
        <v>1.7333333333333333E-2</v>
      </c>
    </row>
    <row r="8" spans="2:6" x14ac:dyDescent="0.3">
      <c r="B8" s="88" t="s">
        <v>111</v>
      </c>
      <c r="C8" s="91">
        <v>4.6444444444444448E-2</v>
      </c>
      <c r="D8" s="91">
        <v>4.688888888888889E-2</v>
      </c>
      <c r="E8" s="91">
        <v>6.5997381167646765E-2</v>
      </c>
      <c r="F8" s="91">
        <v>1.0111111111111111E-2</v>
      </c>
    </row>
    <row r="9" spans="2:6" x14ac:dyDescent="0.3">
      <c r="B9" s="88" t="s">
        <v>14</v>
      </c>
      <c r="C9" s="91">
        <v>3.3000000000000002E-2</v>
      </c>
      <c r="D9" s="91">
        <v>2.7666666666666662E-2</v>
      </c>
      <c r="E9" s="91">
        <v>4.3063260959249755E-2</v>
      </c>
      <c r="F9" s="91">
        <v>3.6222222222222218E-2</v>
      </c>
    </row>
    <row r="19" spans="2:6" x14ac:dyDescent="0.3">
      <c r="B19" s="5" t="s">
        <v>52</v>
      </c>
    </row>
    <row r="20" spans="2:6" x14ac:dyDescent="0.3">
      <c r="B20" s="89" t="s">
        <v>53</v>
      </c>
      <c r="C20" s="89" t="s">
        <v>5</v>
      </c>
      <c r="D20" s="89" t="s">
        <v>6</v>
      </c>
      <c r="E20" s="89" t="s">
        <v>1</v>
      </c>
      <c r="F20" s="89" t="s">
        <v>9</v>
      </c>
    </row>
    <row r="21" spans="2:6" x14ac:dyDescent="0.3">
      <c r="B21" s="88" t="s">
        <v>54</v>
      </c>
      <c r="C21" s="87">
        <v>5.1969444444444443E-2</v>
      </c>
      <c r="D21" s="87">
        <v>4.381230158730158E-2</v>
      </c>
      <c r="E21" s="87">
        <v>6.7973089721159993E-2</v>
      </c>
      <c r="F21" s="87">
        <v>2.0953968253968253E-2</v>
      </c>
    </row>
    <row r="22" spans="2:6" x14ac:dyDescent="0.3">
      <c r="B22" s="88" t="s">
        <v>12</v>
      </c>
      <c r="C22" s="87">
        <v>3.8148809523809522E-2</v>
      </c>
      <c r="D22" s="87">
        <v>6.7837301587301599E-2</v>
      </c>
      <c r="E22" s="87">
        <v>7.7828215672276671E-2</v>
      </c>
      <c r="F22" s="87">
        <v>4.7295634920634926E-2</v>
      </c>
    </row>
    <row r="23" spans="2:6" x14ac:dyDescent="0.3">
      <c r="B23" s="88" t="s">
        <v>13</v>
      </c>
      <c r="C23" s="87">
        <v>4.5083333333333336E-2</v>
      </c>
      <c r="D23" s="87">
        <v>7.2340277777777781E-2</v>
      </c>
      <c r="E23" s="87">
        <v>8.5238622310608095E-2</v>
      </c>
      <c r="F23" s="87">
        <v>4.6743055555555552E-2</v>
      </c>
    </row>
    <row r="24" spans="2:6" x14ac:dyDescent="0.3">
      <c r="B24" s="88" t="s">
        <v>15</v>
      </c>
      <c r="C24" s="87">
        <v>4.7957671957671956E-2</v>
      </c>
      <c r="D24" s="87">
        <v>6.4164021164021159E-2</v>
      </c>
      <c r="E24" s="87">
        <v>8.0105929315729379E-2</v>
      </c>
      <c r="F24" s="87">
        <v>0.10971957671957673</v>
      </c>
    </row>
    <row r="37" spans="2:6" x14ac:dyDescent="0.3">
      <c r="B37" s="5" t="s">
        <v>55</v>
      </c>
    </row>
    <row r="38" spans="2:6" x14ac:dyDescent="0.3">
      <c r="B38" s="89"/>
      <c r="C38" s="89" t="s">
        <v>5</v>
      </c>
      <c r="D38" s="89" t="s">
        <v>6</v>
      </c>
      <c r="E38" s="89" t="s">
        <v>1</v>
      </c>
      <c r="F38" s="89" t="s">
        <v>9</v>
      </c>
    </row>
    <row r="39" spans="2:6" x14ac:dyDescent="0.3">
      <c r="B39" s="88" t="s">
        <v>56</v>
      </c>
      <c r="C39" s="87">
        <v>1.4333333333333332E-2</v>
      </c>
      <c r="D39" s="87">
        <v>4.4666666666666667E-2</v>
      </c>
      <c r="E39" s="87">
        <v>4.6910079466523563E-2</v>
      </c>
      <c r="F39" s="87">
        <v>1.7333333333333333E-2</v>
      </c>
    </row>
    <row r="40" spans="2:6" x14ac:dyDescent="0.3">
      <c r="B40" s="88" t="s">
        <v>111</v>
      </c>
      <c r="C40" s="87">
        <v>4.6444444444444448E-2</v>
      </c>
      <c r="D40" s="87">
        <v>4.688888888888889E-2</v>
      </c>
      <c r="E40" s="87">
        <v>6.5997381167646765E-2</v>
      </c>
      <c r="F40" s="87">
        <v>1.0111111111111111E-2</v>
      </c>
    </row>
    <row r="41" spans="2:6" x14ac:dyDescent="0.3">
      <c r="B41" s="88" t="s">
        <v>14</v>
      </c>
      <c r="C41" s="87">
        <v>3.3000000000000002E-2</v>
      </c>
      <c r="D41" s="87">
        <v>2.7666666666666662E-2</v>
      </c>
      <c r="E41" s="87">
        <v>4.3063260959249755E-2</v>
      </c>
      <c r="F41" s="87">
        <v>3.6222222222222218E-2</v>
      </c>
    </row>
    <row r="42" spans="2:6" x14ac:dyDescent="0.3">
      <c r="B42" s="88" t="s">
        <v>57</v>
      </c>
      <c r="C42" s="87">
        <v>5.1969444444444443E-2</v>
      </c>
      <c r="D42" s="87">
        <v>4.381230158730158E-2</v>
      </c>
      <c r="E42" s="87">
        <v>6.7973089721159993E-2</v>
      </c>
      <c r="F42" s="87">
        <v>2.0953968253968253E-2</v>
      </c>
    </row>
    <row r="43" spans="2:6" x14ac:dyDescent="0.3">
      <c r="B43" s="88" t="s">
        <v>12</v>
      </c>
      <c r="C43" s="87">
        <v>3.8148809523809522E-2</v>
      </c>
      <c r="D43" s="87">
        <v>6.7837301587301599E-2</v>
      </c>
      <c r="E43" s="87">
        <v>7.7828215672276671E-2</v>
      </c>
      <c r="F43" s="87">
        <v>4.7295634920634926E-2</v>
      </c>
    </row>
    <row r="44" spans="2:6" x14ac:dyDescent="0.3">
      <c r="B44" s="88" t="s">
        <v>13</v>
      </c>
      <c r="C44" s="87">
        <v>4.5083333333333336E-2</v>
      </c>
      <c r="D44" s="87">
        <v>7.2340277777777781E-2</v>
      </c>
      <c r="E44" s="87">
        <v>8.5238622310608095E-2</v>
      </c>
      <c r="F44" s="87">
        <v>4.6743055555555552E-2</v>
      </c>
    </row>
    <row r="45" spans="2:6" x14ac:dyDescent="0.3">
      <c r="B45" s="88" t="s">
        <v>15</v>
      </c>
      <c r="C45" s="87">
        <v>4.7957671957671956E-2</v>
      </c>
      <c r="D45" s="87">
        <v>6.4164021164021159E-2</v>
      </c>
      <c r="E45" s="87">
        <v>8.0105929315729379E-2</v>
      </c>
      <c r="F45" s="87">
        <v>0.10971957671957673</v>
      </c>
    </row>
    <row r="56" spans="2:6" x14ac:dyDescent="0.3">
      <c r="B56" s="5" t="s">
        <v>58</v>
      </c>
    </row>
    <row r="57" spans="2:6" x14ac:dyDescent="0.3">
      <c r="B57" s="89" t="s">
        <v>53</v>
      </c>
      <c r="C57" s="89" t="s">
        <v>5</v>
      </c>
      <c r="D57" s="89" t="s">
        <v>6</v>
      </c>
      <c r="E57" s="89" t="s">
        <v>1</v>
      </c>
      <c r="F57" s="89" t="s">
        <v>9</v>
      </c>
    </row>
    <row r="58" spans="2:6" x14ac:dyDescent="0.3">
      <c r="B58" s="88" t="s">
        <v>54</v>
      </c>
      <c r="C58" s="87">
        <v>5.1969444444444443E-2</v>
      </c>
      <c r="D58" s="87">
        <v>4.381230158730158E-2</v>
      </c>
      <c r="E58" s="87">
        <v>6.7973089721159993E-2</v>
      </c>
      <c r="F58" s="87">
        <v>2.0953968253968253E-2</v>
      </c>
    </row>
    <row r="59" spans="2:6" x14ac:dyDescent="0.3">
      <c r="B59" s="88" t="s">
        <v>59</v>
      </c>
      <c r="C59" s="87">
        <v>6.2625E-2</v>
      </c>
      <c r="D59" s="87">
        <v>4.3124999999999997E-2</v>
      </c>
      <c r="E59" s="87">
        <f>SQRT(C59^2+D59^2)</f>
        <v>7.6037203065341633E-2</v>
      </c>
      <c r="F59" s="87">
        <v>1.4500000000000002E-2</v>
      </c>
    </row>
    <row r="60" spans="2:6" x14ac:dyDescent="0.3">
      <c r="B60" s="88" t="s">
        <v>60</v>
      </c>
      <c r="C60" s="87">
        <v>4.4888888888888895E-2</v>
      </c>
      <c r="D60" s="87">
        <v>5.7888888888888893E-2</v>
      </c>
      <c r="E60" s="87">
        <f>SQRT(C60^2+D60^2)</f>
        <v>7.3253913222906641E-2</v>
      </c>
      <c r="F60" s="87">
        <v>2.8111111111111111E-2</v>
      </c>
    </row>
    <row r="61" spans="2:6" x14ac:dyDescent="0.3">
      <c r="B61" s="88" t="s">
        <v>61</v>
      </c>
      <c r="C61" s="87">
        <v>4.0333333333333339E-2</v>
      </c>
      <c r="D61" s="87">
        <v>3.6555555555555556E-2</v>
      </c>
      <c r="E61" s="87">
        <f>SQRT(C61^2+D61^2)</f>
        <v>5.4434239406398313E-2</v>
      </c>
      <c r="F61" s="87">
        <v>1.7333333333333333E-2</v>
      </c>
    </row>
    <row r="62" spans="2:6" x14ac:dyDescent="0.3">
      <c r="B62" s="88" t="s">
        <v>62</v>
      </c>
      <c r="C62" s="87">
        <v>4.2999999999999997E-2</v>
      </c>
      <c r="D62" s="87">
        <v>3.8777777777777779E-2</v>
      </c>
      <c r="E62" s="87">
        <f>SQRT(C62^2+D62^2)</f>
        <v>5.7902642853178268E-2</v>
      </c>
      <c r="F62" s="87">
        <v>2.2111111111111109E-2</v>
      </c>
    </row>
    <row r="63" spans="2:6" x14ac:dyDescent="0.3">
      <c r="B63" s="88" t="s">
        <v>63</v>
      </c>
      <c r="C63" s="87">
        <v>6.8999999999999992E-2</v>
      </c>
      <c r="D63" s="87">
        <v>4.2714285714285719E-2</v>
      </c>
      <c r="E63" s="87">
        <f>SQRT(C63^2+D63^2)</f>
        <v>8.1151156517215647E-2</v>
      </c>
      <c r="F63" s="87">
        <v>2.2714285714285718E-2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48D1E-370B-42EE-B643-F5484B315CC6}">
  <dimension ref="B1:K84"/>
  <sheetViews>
    <sheetView topLeftCell="A36" zoomScaleNormal="100" workbookViewId="0">
      <selection activeCell="K50" sqref="K50:N68"/>
    </sheetView>
  </sheetViews>
  <sheetFormatPr baseColWidth="10" defaultColWidth="11.44140625" defaultRowHeight="14.4" x14ac:dyDescent="0.3"/>
  <cols>
    <col min="2" max="2" width="12.5546875" bestFit="1" customWidth="1"/>
    <col min="3" max="3" width="14" customWidth="1"/>
  </cols>
  <sheetData>
    <row r="1" spans="2:11" x14ac:dyDescent="0.3">
      <c r="D1" s="5" t="s">
        <v>64</v>
      </c>
    </row>
    <row r="2" spans="2:11" x14ac:dyDescent="0.3">
      <c r="B2" s="5" t="s">
        <v>65</v>
      </c>
      <c r="D2">
        <v>38</v>
      </c>
      <c r="F2" s="10" t="s">
        <v>66</v>
      </c>
      <c r="G2" s="22">
        <f>D2/0.25</f>
        <v>152</v>
      </c>
      <c r="J2" t="s">
        <v>67</v>
      </c>
    </row>
    <row r="3" spans="2:11" x14ac:dyDescent="0.3">
      <c r="B3" s="1" t="s">
        <v>68</v>
      </c>
      <c r="C3" s="1" t="s">
        <v>69</v>
      </c>
      <c r="D3" s="1" t="s">
        <v>70</v>
      </c>
      <c r="F3" s="1" t="s">
        <v>71</v>
      </c>
      <c r="G3" s="1" t="s">
        <v>72</v>
      </c>
      <c r="H3" s="1" t="s">
        <v>73</v>
      </c>
      <c r="J3" s="2" t="s">
        <v>74</v>
      </c>
      <c r="K3" s="2">
        <v>613801</v>
      </c>
    </row>
    <row r="4" spans="2:11" x14ac:dyDescent="0.3">
      <c r="B4" s="2">
        <v>103.57599999999999</v>
      </c>
      <c r="C4" s="2">
        <v>98.047399999999996</v>
      </c>
      <c r="D4" s="2">
        <v>-20.471599999999999</v>
      </c>
      <c r="F4" s="4">
        <v>6659568.0580000002</v>
      </c>
      <c r="G4" s="4">
        <v>613904.45900000003</v>
      </c>
      <c r="H4" s="4">
        <v>133.3459</v>
      </c>
      <c r="J4" s="2" t="s">
        <v>75</v>
      </c>
      <c r="K4" s="2">
        <v>6659470</v>
      </c>
    </row>
    <row r="5" spans="2:11" x14ac:dyDescent="0.3">
      <c r="B5" s="7" t="s">
        <v>76</v>
      </c>
      <c r="C5" s="7" t="s">
        <v>77</v>
      </c>
      <c r="D5" s="7" t="s">
        <v>78</v>
      </c>
      <c r="F5" s="6" t="s">
        <v>5</v>
      </c>
      <c r="G5" s="6" t="s">
        <v>6</v>
      </c>
      <c r="H5" s="6" t="s">
        <v>7</v>
      </c>
      <c r="J5" s="2" t="s">
        <v>79</v>
      </c>
      <c r="K5" s="2">
        <v>153.86000000000001</v>
      </c>
    </row>
    <row r="6" spans="2:11" x14ac:dyDescent="0.3">
      <c r="B6" s="4">
        <f>B4+K3</f>
        <v>613904.576</v>
      </c>
      <c r="C6" s="4">
        <f>C4+K4</f>
        <v>6659568.0473999996</v>
      </c>
      <c r="D6" s="4">
        <f>D4+K5</f>
        <v>133.38840000000002</v>
      </c>
      <c r="F6" s="8">
        <f>C6-F4</f>
        <v>-1.0600000619888306E-2</v>
      </c>
      <c r="G6" s="9">
        <f>B6-G4</f>
        <v>0.11699999996926636</v>
      </c>
      <c r="H6" s="8">
        <f>D6-H4</f>
        <v>4.250000000001819E-2</v>
      </c>
    </row>
    <row r="8" spans="2:11" x14ac:dyDescent="0.3">
      <c r="B8" s="5" t="s">
        <v>80</v>
      </c>
      <c r="D8">
        <v>40</v>
      </c>
      <c r="F8" s="10" t="s">
        <v>66</v>
      </c>
      <c r="G8" s="22">
        <f>D8/0.4225</f>
        <v>94.674556213017752</v>
      </c>
    </row>
    <row r="9" spans="2:11" x14ac:dyDescent="0.3">
      <c r="B9" s="1" t="s">
        <v>68</v>
      </c>
      <c r="C9" s="1" t="s">
        <v>69</v>
      </c>
      <c r="D9" s="1" t="s">
        <v>70</v>
      </c>
      <c r="F9" s="1" t="s">
        <v>71</v>
      </c>
      <c r="G9" s="1" t="s">
        <v>72</v>
      </c>
      <c r="H9" s="1" t="s">
        <v>73</v>
      </c>
    </row>
    <row r="10" spans="2:11" x14ac:dyDescent="0.3">
      <c r="B10" s="2">
        <v>103.69199999999999</v>
      </c>
      <c r="C10" s="2">
        <v>96.1584</v>
      </c>
      <c r="D10" s="2">
        <v>-20.377600000000001</v>
      </c>
      <c r="F10" s="4">
        <v>6659566.1140000001</v>
      </c>
      <c r="G10" s="4">
        <v>613904.60400000005</v>
      </c>
      <c r="H10" s="4">
        <v>133.43850470000001</v>
      </c>
    </row>
    <row r="11" spans="2:11" x14ac:dyDescent="0.3">
      <c r="B11" s="7" t="s">
        <v>76</v>
      </c>
      <c r="C11" s="7" t="s">
        <v>77</v>
      </c>
      <c r="D11" s="7" t="s">
        <v>78</v>
      </c>
      <c r="F11" s="6" t="s">
        <v>5</v>
      </c>
      <c r="G11" s="6" t="s">
        <v>6</v>
      </c>
      <c r="H11" s="6" t="s">
        <v>7</v>
      </c>
    </row>
    <row r="12" spans="2:11" x14ac:dyDescent="0.3">
      <c r="B12" s="4">
        <f>B10+K3</f>
        <v>613904.69200000004</v>
      </c>
      <c r="C12" s="4">
        <f>C10+K4</f>
        <v>6659566.1584000001</v>
      </c>
      <c r="D12" s="4">
        <f>D10+K5</f>
        <v>133.48240000000001</v>
      </c>
      <c r="F12" s="8">
        <f>C12-F10</f>
        <v>4.4400000013411045E-2</v>
      </c>
      <c r="G12" s="20">
        <f>B12-G10</f>
        <v>8.7999999988824129E-2</v>
      </c>
      <c r="H12" s="8">
        <f>D12-H10</f>
        <v>4.3895300000002635E-2</v>
      </c>
    </row>
    <row r="14" spans="2:11" x14ac:dyDescent="0.3">
      <c r="B14" s="5" t="s">
        <v>81</v>
      </c>
      <c r="D14">
        <v>48</v>
      </c>
      <c r="F14" s="10" t="s">
        <v>66</v>
      </c>
      <c r="G14" s="11">
        <f>D14/0.25</f>
        <v>192</v>
      </c>
    </row>
    <row r="15" spans="2:11" x14ac:dyDescent="0.3">
      <c r="B15" s="1" t="s">
        <v>68</v>
      </c>
      <c r="C15" s="1" t="s">
        <v>69</v>
      </c>
      <c r="D15" s="1" t="s">
        <v>70</v>
      </c>
      <c r="F15" s="1" t="s">
        <v>71</v>
      </c>
      <c r="G15" s="1" t="s">
        <v>72</v>
      </c>
      <c r="H15" s="1" t="s">
        <v>73</v>
      </c>
    </row>
    <row r="16" spans="2:11" x14ac:dyDescent="0.3">
      <c r="B16" s="2">
        <v>93.211699999999993</v>
      </c>
      <c r="C16" s="2">
        <v>91.332899999999995</v>
      </c>
      <c r="D16" s="2">
        <v>-19.447600000000001</v>
      </c>
      <c r="F16" s="4">
        <v>6659561.2709999997</v>
      </c>
      <c r="G16" s="4">
        <v>613894.20299999998</v>
      </c>
      <c r="H16" s="4">
        <v>134.37989999999999</v>
      </c>
    </row>
    <row r="17" spans="2:8" x14ac:dyDescent="0.3">
      <c r="B17" s="7" t="s">
        <v>76</v>
      </c>
      <c r="C17" s="7" t="s">
        <v>77</v>
      </c>
      <c r="D17" s="7" t="s">
        <v>78</v>
      </c>
      <c r="F17" s="6" t="s">
        <v>5</v>
      </c>
      <c r="G17" s="6" t="s">
        <v>6</v>
      </c>
      <c r="H17" s="6" t="s">
        <v>7</v>
      </c>
    </row>
    <row r="18" spans="2:8" x14ac:dyDescent="0.3">
      <c r="B18" s="4">
        <f>B16+K3</f>
        <v>613894.21169999999</v>
      </c>
      <c r="C18" s="4">
        <f>C16+K4</f>
        <v>6659561.3328999998</v>
      </c>
      <c r="D18" s="4">
        <f>D16+K5</f>
        <v>134.41240000000002</v>
      </c>
      <c r="F18" s="8">
        <f>C18-F16</f>
        <v>6.1900000087916851E-2</v>
      </c>
      <c r="G18" s="20">
        <f>B18-G16</f>
        <v>8.7000000057742E-3</v>
      </c>
      <c r="H18" s="8">
        <f>D18-H16</f>
        <v>3.2500000000027285E-2</v>
      </c>
    </row>
    <row r="20" spans="2:8" x14ac:dyDescent="0.3">
      <c r="B20" s="5" t="s">
        <v>82</v>
      </c>
    </row>
    <row r="21" spans="2:8" x14ac:dyDescent="0.3">
      <c r="B21" s="1" t="s">
        <v>68</v>
      </c>
      <c r="C21" s="1" t="s">
        <v>69</v>
      </c>
      <c r="D21" s="1" t="s">
        <v>70</v>
      </c>
      <c r="F21" s="1" t="s">
        <v>71</v>
      </c>
      <c r="G21" s="1" t="s">
        <v>72</v>
      </c>
      <c r="H21" s="1" t="s">
        <v>73</v>
      </c>
    </row>
    <row r="22" spans="2:8" x14ac:dyDescent="0.3">
      <c r="B22" s="2">
        <v>92.727997000000002</v>
      </c>
      <c r="C22" s="2">
        <v>96.501998999999998</v>
      </c>
      <c r="D22" s="2">
        <v>-19.899999999999999</v>
      </c>
      <c r="F22" s="4">
        <v>6659566.4400000004</v>
      </c>
      <c r="G22" s="4">
        <v>613893.68799999997</v>
      </c>
      <c r="H22" s="4">
        <v>134.00423699999999</v>
      </c>
    </row>
    <row r="23" spans="2:8" x14ac:dyDescent="0.3">
      <c r="B23" s="7" t="s">
        <v>76</v>
      </c>
      <c r="C23" s="7" t="s">
        <v>77</v>
      </c>
      <c r="D23" s="7" t="s">
        <v>78</v>
      </c>
      <c r="F23" s="6" t="s">
        <v>5</v>
      </c>
      <c r="G23" s="6" t="s">
        <v>6</v>
      </c>
      <c r="H23" s="6" t="s">
        <v>7</v>
      </c>
    </row>
    <row r="24" spans="2:8" x14ac:dyDescent="0.3">
      <c r="B24" s="4">
        <f>B22+K3</f>
        <v>613893.72799699998</v>
      </c>
      <c r="C24" s="4">
        <f>C22+K4</f>
        <v>6659566.5019990001</v>
      </c>
      <c r="D24" s="4">
        <f>D22+K5</f>
        <v>133.96</v>
      </c>
      <c r="F24" s="8">
        <f>C24-F22</f>
        <v>6.1998999677598476E-2</v>
      </c>
      <c r="G24" s="8">
        <f>B24-G22</f>
        <v>3.9997000014409423E-2</v>
      </c>
      <c r="H24" s="20">
        <f>D24-H22</f>
        <v>-4.4236999999981208E-2</v>
      </c>
    </row>
    <row r="26" spans="2:8" x14ac:dyDescent="0.3">
      <c r="B26" s="5" t="s">
        <v>83</v>
      </c>
      <c r="D26">
        <v>53</v>
      </c>
      <c r="F26" s="10" t="s">
        <v>66</v>
      </c>
      <c r="G26" s="11">
        <f>D26/0.25</f>
        <v>212</v>
      </c>
    </row>
    <row r="27" spans="2:8" x14ac:dyDescent="0.3">
      <c r="B27" s="1" t="s">
        <v>68</v>
      </c>
      <c r="C27" s="1" t="s">
        <v>69</v>
      </c>
      <c r="D27" s="1" t="s">
        <v>70</v>
      </c>
      <c r="F27" s="1" t="s">
        <v>71</v>
      </c>
      <c r="G27" s="1" t="s">
        <v>72</v>
      </c>
      <c r="H27" s="1" t="s">
        <v>73</v>
      </c>
    </row>
    <row r="28" spans="2:8" x14ac:dyDescent="0.3">
      <c r="B28" s="2">
        <v>-31.119599999999998</v>
      </c>
      <c r="C28" s="2">
        <v>-8.69862</v>
      </c>
      <c r="D28" s="2">
        <v>-18.1052</v>
      </c>
      <c r="F28" s="4">
        <v>6659461.3150000004</v>
      </c>
      <c r="G28" s="4">
        <v>613769.76800000004</v>
      </c>
      <c r="H28" s="4">
        <v>135.72573299999999</v>
      </c>
    </row>
    <row r="29" spans="2:8" x14ac:dyDescent="0.3">
      <c r="B29" s="7" t="s">
        <v>76</v>
      </c>
      <c r="C29" s="7" t="s">
        <v>77</v>
      </c>
      <c r="D29" s="7" t="s">
        <v>78</v>
      </c>
      <c r="F29" s="6" t="s">
        <v>5</v>
      </c>
      <c r="G29" s="6" t="s">
        <v>6</v>
      </c>
      <c r="H29" s="6" t="s">
        <v>7</v>
      </c>
    </row>
    <row r="30" spans="2:8" x14ac:dyDescent="0.3">
      <c r="B30" s="3">
        <f>B28+K3</f>
        <v>613769.88040000002</v>
      </c>
      <c r="C30" s="3">
        <f>C28+K4</f>
        <v>6659461.3013800001</v>
      </c>
      <c r="D30" s="4">
        <f>D28+K5</f>
        <v>135.75480000000002</v>
      </c>
      <c r="F30" s="8">
        <f>C30-F28</f>
        <v>-1.3620000332593918E-2</v>
      </c>
      <c r="G30" s="9">
        <f>B30-G28</f>
        <v>0.11239999998360872</v>
      </c>
      <c r="H30" s="20">
        <f>D30-H28</f>
        <v>2.9067000000026155E-2</v>
      </c>
    </row>
    <row r="32" spans="2:8" x14ac:dyDescent="0.3">
      <c r="B32" s="5" t="s">
        <v>84</v>
      </c>
      <c r="D32">
        <v>97</v>
      </c>
      <c r="F32" s="10" t="s">
        <v>66</v>
      </c>
      <c r="G32" s="22">
        <f>D32/0.36</f>
        <v>269.44444444444446</v>
      </c>
    </row>
    <row r="33" spans="2:8" x14ac:dyDescent="0.3">
      <c r="B33" s="1" t="s">
        <v>68</v>
      </c>
      <c r="C33" s="1" t="s">
        <v>69</v>
      </c>
      <c r="D33" s="1" t="s">
        <v>70</v>
      </c>
      <c r="F33" s="1" t="s">
        <v>71</v>
      </c>
      <c r="G33" s="1" t="s">
        <v>72</v>
      </c>
      <c r="H33" s="1" t="s">
        <v>73</v>
      </c>
    </row>
    <row r="34" spans="2:8" x14ac:dyDescent="0.3">
      <c r="B34" s="2">
        <v>-30.381900000000002</v>
      </c>
      <c r="C34" s="2">
        <v>-12.540699999999999</v>
      </c>
      <c r="D34" s="2">
        <v>-18.085100000000001</v>
      </c>
      <c r="F34" s="4">
        <v>6659457.5020000003</v>
      </c>
      <c r="G34" s="4">
        <v>613770.495</v>
      </c>
      <c r="H34" s="4">
        <v>135.74415490000001</v>
      </c>
    </row>
    <row r="35" spans="2:8" x14ac:dyDescent="0.3">
      <c r="B35" s="7" t="s">
        <v>76</v>
      </c>
      <c r="C35" s="7" t="s">
        <v>77</v>
      </c>
      <c r="D35" s="7" t="s">
        <v>78</v>
      </c>
      <c r="F35" s="6" t="s">
        <v>5</v>
      </c>
      <c r="G35" s="6" t="s">
        <v>6</v>
      </c>
      <c r="H35" s="6" t="s">
        <v>7</v>
      </c>
    </row>
    <row r="36" spans="2:8" x14ac:dyDescent="0.3">
      <c r="B36" s="3">
        <f>B34+K3</f>
        <v>613770.61809999996</v>
      </c>
      <c r="C36" s="3">
        <f>C34+K4</f>
        <v>6659457.4593000002</v>
      </c>
      <c r="D36" s="4">
        <f>D34+K5</f>
        <v>135.7749</v>
      </c>
      <c r="F36" s="8">
        <f>C36-F34</f>
        <v>-4.2700000107288361E-2</v>
      </c>
      <c r="G36" s="9">
        <f>B36-G34</f>
        <v>0.1230999999679625</v>
      </c>
      <c r="H36" s="8">
        <f>D36-H34</f>
        <v>3.0745099999990089E-2</v>
      </c>
    </row>
    <row r="38" spans="2:8" x14ac:dyDescent="0.3">
      <c r="B38" s="5" t="s">
        <v>85</v>
      </c>
    </row>
    <row r="39" spans="2:8" x14ac:dyDescent="0.3">
      <c r="B39" s="1" t="s">
        <v>68</v>
      </c>
      <c r="C39" s="1" t="s">
        <v>69</v>
      </c>
      <c r="D39" s="1" t="s">
        <v>70</v>
      </c>
      <c r="F39" s="1" t="s">
        <v>71</v>
      </c>
      <c r="G39" s="1" t="s">
        <v>72</v>
      </c>
      <c r="H39" s="1" t="s">
        <v>73</v>
      </c>
    </row>
    <row r="40" spans="2:8" x14ac:dyDescent="0.3">
      <c r="B40" s="2">
        <v>-25.503599999999999</v>
      </c>
      <c r="C40" s="2">
        <v>-11.1904</v>
      </c>
      <c r="D40" s="2">
        <v>-18.257000000000001</v>
      </c>
      <c r="F40" s="4">
        <v>6659458.8389999997</v>
      </c>
      <c r="G40" s="4">
        <v>613775.41099999996</v>
      </c>
      <c r="H40" s="4">
        <v>135.61618100000001</v>
      </c>
    </row>
    <row r="41" spans="2:8" x14ac:dyDescent="0.3">
      <c r="B41" s="7" t="s">
        <v>76</v>
      </c>
      <c r="C41" s="7" t="s">
        <v>77</v>
      </c>
      <c r="D41" s="7" t="s">
        <v>78</v>
      </c>
      <c r="F41" s="6" t="s">
        <v>5</v>
      </c>
      <c r="G41" s="6" t="s">
        <v>6</v>
      </c>
      <c r="H41" s="6" t="s">
        <v>7</v>
      </c>
    </row>
    <row r="42" spans="2:8" x14ac:dyDescent="0.3">
      <c r="B42" s="3">
        <f>B40+K3</f>
        <v>613775.49639999995</v>
      </c>
      <c r="C42" s="3">
        <f>C40+K4</f>
        <v>6659458.8096000003</v>
      </c>
      <c r="D42" s="4">
        <f>D40+K5</f>
        <v>135.60300000000001</v>
      </c>
      <c r="F42" s="8">
        <f>C42-F40</f>
        <v>-2.9399999417364597E-2</v>
      </c>
      <c r="G42" s="20">
        <f>B42-G40</f>
        <v>8.5399999981746078E-2</v>
      </c>
      <c r="H42" s="8">
        <f>D42-H40</f>
        <v>-1.3181000000002996E-2</v>
      </c>
    </row>
    <row r="44" spans="2:8" x14ac:dyDescent="0.3">
      <c r="B44" s="5" t="s">
        <v>86</v>
      </c>
      <c r="F44" s="10"/>
      <c r="G44" s="11"/>
    </row>
    <row r="45" spans="2:8" x14ac:dyDescent="0.3">
      <c r="B45" s="1" t="s">
        <v>68</v>
      </c>
      <c r="C45" s="1" t="s">
        <v>69</v>
      </c>
      <c r="D45" s="1" t="s">
        <v>70</v>
      </c>
      <c r="F45" s="1" t="s">
        <v>71</v>
      </c>
      <c r="G45" s="1" t="s">
        <v>72</v>
      </c>
      <c r="H45" s="1" t="s">
        <v>73</v>
      </c>
    </row>
    <row r="46" spans="2:8" x14ac:dyDescent="0.3">
      <c r="B46" s="2">
        <v>-26.000999</v>
      </c>
      <c r="C46" s="2">
        <v>-15.01</v>
      </c>
      <c r="D46" s="2">
        <v>-17.867999999999999</v>
      </c>
      <c r="F46" s="4">
        <v>6659455.1140000001</v>
      </c>
      <c r="G46" s="4">
        <v>613774.826</v>
      </c>
      <c r="H46" s="4">
        <v>136.1401959527</v>
      </c>
    </row>
    <row r="47" spans="2:8" x14ac:dyDescent="0.3">
      <c r="B47" s="7" t="s">
        <v>76</v>
      </c>
      <c r="C47" s="7" t="s">
        <v>77</v>
      </c>
      <c r="D47" s="7" t="s">
        <v>78</v>
      </c>
      <c r="F47" s="6" t="s">
        <v>5</v>
      </c>
      <c r="G47" s="6" t="s">
        <v>6</v>
      </c>
      <c r="H47" s="6" t="s">
        <v>7</v>
      </c>
    </row>
    <row r="48" spans="2:8" x14ac:dyDescent="0.3">
      <c r="B48" s="3">
        <f>B46+K3</f>
        <v>613774.99900099996</v>
      </c>
      <c r="C48" s="3">
        <f>C46+K4</f>
        <v>6659454.9900000002</v>
      </c>
      <c r="D48" s="4">
        <f>D46+K5</f>
        <v>135.99200000000002</v>
      </c>
      <c r="F48" s="9">
        <f>C48-F46</f>
        <v>-0.12399999983608723</v>
      </c>
      <c r="G48" s="9">
        <f>B48-G46</f>
        <v>0.17300099995918572</v>
      </c>
      <c r="H48" s="9">
        <f>D48-H46</f>
        <v>-0.14819595269997876</v>
      </c>
    </row>
    <row r="50" spans="2:8" x14ac:dyDescent="0.3">
      <c r="B50" s="5" t="s">
        <v>87</v>
      </c>
      <c r="D50">
        <v>60</v>
      </c>
      <c r="F50" s="10" t="s">
        <v>66</v>
      </c>
      <c r="G50" s="22">
        <f>D50/0.2826</f>
        <v>212.31422505307853</v>
      </c>
    </row>
    <row r="51" spans="2:8" x14ac:dyDescent="0.3">
      <c r="B51" s="1" t="s">
        <v>68</v>
      </c>
      <c r="C51" s="1" t="s">
        <v>69</v>
      </c>
      <c r="D51" s="1" t="s">
        <v>70</v>
      </c>
      <c r="F51" s="1" t="s">
        <v>71</v>
      </c>
      <c r="G51" s="1" t="s">
        <v>72</v>
      </c>
      <c r="H51" s="1" t="s">
        <v>73</v>
      </c>
    </row>
    <row r="52" spans="2:8" x14ac:dyDescent="0.3">
      <c r="B52" s="2">
        <v>-21.636099999999999</v>
      </c>
      <c r="C52" s="2">
        <v>-14.580399999999999</v>
      </c>
      <c r="D52" s="2">
        <v>-18.045100000000001</v>
      </c>
      <c r="F52" s="4">
        <v>6659455.4210000001</v>
      </c>
      <c r="G52" s="4">
        <v>613779.32400000002</v>
      </c>
      <c r="H52" s="4">
        <v>135.8193484</v>
      </c>
    </row>
    <row r="53" spans="2:8" x14ac:dyDescent="0.3">
      <c r="B53" s="7" t="s">
        <v>76</v>
      </c>
      <c r="C53" s="7" t="s">
        <v>77</v>
      </c>
      <c r="D53" s="7" t="s">
        <v>78</v>
      </c>
      <c r="F53" s="6" t="s">
        <v>5</v>
      </c>
      <c r="G53" s="6" t="s">
        <v>6</v>
      </c>
      <c r="H53" s="6" t="s">
        <v>7</v>
      </c>
    </row>
    <row r="54" spans="2:8" x14ac:dyDescent="0.3">
      <c r="B54" s="4">
        <f>B52+K3</f>
        <v>613779.3639</v>
      </c>
      <c r="C54" s="4">
        <f>C52+K4</f>
        <v>6659455.4195999997</v>
      </c>
      <c r="D54" s="4">
        <f>D52+K5</f>
        <v>135.81490000000002</v>
      </c>
      <c r="F54" s="8">
        <f>C54-F52</f>
        <v>-1.4000004157423973E-3</v>
      </c>
      <c r="G54" s="8">
        <f>B54-G52</f>
        <v>3.9899999974295497E-2</v>
      </c>
      <c r="H54" s="8">
        <f>D54-H52</f>
        <v>-4.4483999999727075E-3</v>
      </c>
    </row>
    <row r="56" spans="2:8" x14ac:dyDescent="0.3">
      <c r="B56" s="5" t="s">
        <v>88</v>
      </c>
      <c r="D56">
        <v>133</v>
      </c>
      <c r="F56" s="10" t="s">
        <v>66</v>
      </c>
      <c r="G56" s="22">
        <f>D56/0.4225</f>
        <v>314.79289940828403</v>
      </c>
    </row>
    <row r="57" spans="2:8" x14ac:dyDescent="0.3">
      <c r="B57" s="1" t="s">
        <v>68</v>
      </c>
      <c r="C57" s="1" t="s">
        <v>69</v>
      </c>
      <c r="D57" s="1" t="s">
        <v>70</v>
      </c>
      <c r="F57" s="1" t="s">
        <v>71</v>
      </c>
      <c r="G57" s="1" t="s">
        <v>72</v>
      </c>
      <c r="H57" s="1" t="s">
        <v>73</v>
      </c>
    </row>
    <row r="58" spans="2:8" x14ac:dyDescent="0.3">
      <c r="B58" s="2">
        <v>-21.232199999999999</v>
      </c>
      <c r="C58" s="2">
        <v>-18.045500000000001</v>
      </c>
      <c r="D58" s="2">
        <v>-18.0745</v>
      </c>
      <c r="F58" s="4">
        <v>6659452.0039999997</v>
      </c>
      <c r="G58" s="4">
        <v>613779.68999999994</v>
      </c>
      <c r="H58" s="4">
        <v>135.7329762224</v>
      </c>
    </row>
    <row r="59" spans="2:8" x14ac:dyDescent="0.3">
      <c r="B59" s="7" t="s">
        <v>76</v>
      </c>
      <c r="C59" s="7" t="s">
        <v>77</v>
      </c>
      <c r="D59" s="7" t="s">
        <v>78</v>
      </c>
      <c r="F59" s="6" t="s">
        <v>5</v>
      </c>
      <c r="G59" s="6" t="s">
        <v>6</v>
      </c>
      <c r="H59" s="6" t="s">
        <v>7</v>
      </c>
    </row>
    <row r="60" spans="2:8" x14ac:dyDescent="0.3">
      <c r="B60" s="3">
        <f>B58+K3</f>
        <v>613779.76780000003</v>
      </c>
      <c r="C60" s="3">
        <f>C58+K4</f>
        <v>6659451.9545</v>
      </c>
      <c r="D60" s="4">
        <f>D58+K5</f>
        <v>135.78550000000001</v>
      </c>
      <c r="F60" s="8">
        <f>C60-F58</f>
        <v>-4.9499999731779099E-2</v>
      </c>
      <c r="G60" s="8">
        <f>B60-G58</f>
        <v>7.7800000086426735E-2</v>
      </c>
      <c r="H60" s="9">
        <f>D60-H58</f>
        <v>5.2523777600015364E-2</v>
      </c>
    </row>
    <row r="62" spans="2:8" x14ac:dyDescent="0.3">
      <c r="B62" s="5" t="s">
        <v>89</v>
      </c>
      <c r="D62">
        <v>66</v>
      </c>
      <c r="F62" s="10" t="s">
        <v>66</v>
      </c>
      <c r="G62" s="22">
        <f>D62/0.1256</f>
        <v>525.47770700636943</v>
      </c>
    </row>
    <row r="63" spans="2:8" x14ac:dyDescent="0.3">
      <c r="B63" s="1" t="s">
        <v>68</v>
      </c>
      <c r="C63" s="1" t="s">
        <v>69</v>
      </c>
      <c r="D63" s="1" t="s">
        <v>70</v>
      </c>
      <c r="F63" s="1" t="s">
        <v>71</v>
      </c>
      <c r="G63" s="1" t="s">
        <v>72</v>
      </c>
      <c r="H63" s="1" t="s">
        <v>73</v>
      </c>
    </row>
    <row r="64" spans="2:8" x14ac:dyDescent="0.3">
      <c r="B64" s="2">
        <v>-17.967500000000001</v>
      </c>
      <c r="C64" s="2">
        <v>-17.606999999999999</v>
      </c>
      <c r="D64" s="2">
        <v>-17.912099999999999</v>
      </c>
      <c r="F64" s="4">
        <v>6659452.3870000001</v>
      </c>
      <c r="G64" s="4">
        <v>613783.076</v>
      </c>
      <c r="H64" s="4">
        <v>135.9297459</v>
      </c>
    </row>
    <row r="65" spans="2:8" x14ac:dyDescent="0.3">
      <c r="B65" s="7" t="s">
        <v>76</v>
      </c>
      <c r="C65" s="7" t="s">
        <v>77</v>
      </c>
      <c r="D65" s="7" t="s">
        <v>78</v>
      </c>
      <c r="F65" s="6" t="s">
        <v>5</v>
      </c>
      <c r="G65" s="6" t="s">
        <v>6</v>
      </c>
      <c r="H65" s="6" t="s">
        <v>7</v>
      </c>
    </row>
    <row r="66" spans="2:8" x14ac:dyDescent="0.3">
      <c r="B66" s="3">
        <f>B64+K3</f>
        <v>613783.03249999997</v>
      </c>
      <c r="C66" s="3">
        <f>C64+K4</f>
        <v>6659452.3930000002</v>
      </c>
      <c r="D66" s="4">
        <f>D64+K5</f>
        <v>135.9479</v>
      </c>
      <c r="F66" s="8">
        <f>C66-F64</f>
        <v>6.0000000521540642E-3</v>
      </c>
      <c r="G66" s="8">
        <f>B66-G64</f>
        <v>-4.3500000028871E-2</v>
      </c>
      <c r="H66" s="8">
        <f>D66-H64</f>
        <v>1.8154100000003837E-2</v>
      </c>
    </row>
    <row r="68" spans="2:8" x14ac:dyDescent="0.3">
      <c r="B68" s="5" t="s">
        <v>32</v>
      </c>
      <c r="D68">
        <v>120</v>
      </c>
      <c r="F68" s="10" t="s">
        <v>66</v>
      </c>
      <c r="G68" s="22">
        <f>D68/0.36</f>
        <v>333.33333333333337</v>
      </c>
    </row>
    <row r="69" spans="2:8" x14ac:dyDescent="0.3">
      <c r="B69" s="1" t="s">
        <v>68</v>
      </c>
      <c r="C69" s="1" t="s">
        <v>69</v>
      </c>
      <c r="D69" s="1" t="s">
        <v>70</v>
      </c>
      <c r="F69" s="1" t="s">
        <v>71</v>
      </c>
      <c r="G69" s="1" t="s">
        <v>72</v>
      </c>
      <c r="H69" s="1" t="s">
        <v>73</v>
      </c>
    </row>
    <row r="70" spans="2:8" x14ac:dyDescent="0.3">
      <c r="B70" s="2">
        <v>80.664900000000003</v>
      </c>
      <c r="C70" s="2">
        <v>-158.625</v>
      </c>
      <c r="D70" s="2">
        <v>3.25176</v>
      </c>
      <c r="F70" s="4">
        <v>6659311.3799999999</v>
      </c>
      <c r="G70" s="4">
        <v>613881.60499999998</v>
      </c>
      <c r="H70" s="4">
        <v>157.05361099999999</v>
      </c>
    </row>
    <row r="71" spans="2:8" x14ac:dyDescent="0.3">
      <c r="B71" s="7" t="s">
        <v>76</v>
      </c>
      <c r="C71" s="7" t="s">
        <v>77</v>
      </c>
      <c r="D71" s="7" t="s">
        <v>78</v>
      </c>
      <c r="F71" s="6" t="s">
        <v>5</v>
      </c>
      <c r="G71" s="6" t="s">
        <v>6</v>
      </c>
      <c r="H71" s="6" t="s">
        <v>7</v>
      </c>
    </row>
    <row r="72" spans="2:8" x14ac:dyDescent="0.3">
      <c r="B72" s="3">
        <f>B70+K3</f>
        <v>613881.66489999997</v>
      </c>
      <c r="C72" s="3">
        <f>C70+K4</f>
        <v>6659311.375</v>
      </c>
      <c r="D72" s="4">
        <f>D70+K5</f>
        <v>157.11176</v>
      </c>
      <c r="F72" s="8">
        <f>C72-F70</f>
        <v>-4.999999888241291E-3</v>
      </c>
      <c r="G72" s="8">
        <f>B72-G70</f>
        <v>5.9899999992921948E-2</v>
      </c>
      <c r="H72" s="9">
        <f>D72-H70</f>
        <v>5.8149000000014439E-2</v>
      </c>
    </row>
    <row r="74" spans="2:8" x14ac:dyDescent="0.3">
      <c r="B74" s="5" t="s">
        <v>33</v>
      </c>
    </row>
    <row r="75" spans="2:8" x14ac:dyDescent="0.3">
      <c r="B75" s="1" t="s">
        <v>68</v>
      </c>
      <c r="C75" s="1" t="s">
        <v>69</v>
      </c>
      <c r="D75" s="1" t="s">
        <v>70</v>
      </c>
      <c r="F75" s="1" t="s">
        <v>71</v>
      </c>
      <c r="G75" s="1" t="s">
        <v>72</v>
      </c>
      <c r="H75" s="1" t="s">
        <v>73</v>
      </c>
    </row>
    <row r="76" spans="2:8" x14ac:dyDescent="0.3">
      <c r="B76" s="2">
        <v>77.185997</v>
      </c>
      <c r="C76" s="2">
        <v>-158.587997</v>
      </c>
      <c r="D76" s="2">
        <v>3.3</v>
      </c>
      <c r="F76" s="4">
        <v>6659311.4040000001</v>
      </c>
      <c r="G76" s="4">
        <v>613878.022</v>
      </c>
      <c r="H76" s="4">
        <v>157.34868015629999</v>
      </c>
    </row>
    <row r="77" spans="2:8" x14ac:dyDescent="0.3">
      <c r="B77" s="7" t="s">
        <v>76</v>
      </c>
      <c r="C77" s="7" t="s">
        <v>77</v>
      </c>
      <c r="D77" s="7" t="s">
        <v>78</v>
      </c>
      <c r="F77" s="6" t="s">
        <v>5</v>
      </c>
      <c r="G77" s="6" t="s">
        <v>6</v>
      </c>
      <c r="H77" s="6" t="s">
        <v>7</v>
      </c>
    </row>
    <row r="78" spans="2:8" x14ac:dyDescent="0.3">
      <c r="B78" s="3">
        <f>B76+K3</f>
        <v>613878.18599699996</v>
      </c>
      <c r="C78" s="3">
        <f>C76+K4</f>
        <v>6659311.4120030003</v>
      </c>
      <c r="D78" s="4">
        <f>D76+K5</f>
        <v>157.16000000000003</v>
      </c>
      <c r="F78" s="8">
        <f>C78-F76</f>
        <v>8.0030001699924469E-3</v>
      </c>
      <c r="G78" s="9">
        <f>B78-G76</f>
        <v>0.16399699996691197</v>
      </c>
      <c r="H78" s="9">
        <f>D78-H76</f>
        <v>-0.18868015629996648</v>
      </c>
    </row>
    <row r="80" spans="2:8" x14ac:dyDescent="0.3">
      <c r="B80" s="5" t="s">
        <v>34</v>
      </c>
      <c r="D80">
        <v>76</v>
      </c>
      <c r="F80" s="10" t="s">
        <v>66</v>
      </c>
      <c r="G80" s="22">
        <f>D80/0.2826</f>
        <v>268.93135173389948</v>
      </c>
    </row>
    <row r="81" spans="2:8" x14ac:dyDescent="0.3">
      <c r="B81" s="1" t="s">
        <v>68</v>
      </c>
      <c r="C81" s="1" t="s">
        <v>69</v>
      </c>
      <c r="D81" s="1" t="s">
        <v>70</v>
      </c>
      <c r="F81" s="1" t="s">
        <v>71</v>
      </c>
      <c r="G81" s="1" t="s">
        <v>72</v>
      </c>
      <c r="H81" s="1" t="s">
        <v>73</v>
      </c>
    </row>
    <row r="82" spans="2:8" x14ac:dyDescent="0.3">
      <c r="B82" s="2">
        <v>76.578999999999994</v>
      </c>
      <c r="C82" s="2">
        <v>-155.721</v>
      </c>
      <c r="D82" s="2">
        <v>3.4822000000000002</v>
      </c>
      <c r="F82" s="4">
        <v>6659314.2489999998</v>
      </c>
      <c r="G82" s="4">
        <v>613877.53599999996</v>
      </c>
      <c r="H82" s="4">
        <v>157.31780000000001</v>
      </c>
    </row>
    <row r="83" spans="2:8" x14ac:dyDescent="0.3">
      <c r="B83" s="7" t="s">
        <v>76</v>
      </c>
      <c r="C83" s="7" t="s">
        <v>77</v>
      </c>
      <c r="D83" s="7" t="s">
        <v>78</v>
      </c>
      <c r="F83" s="6" t="s">
        <v>5</v>
      </c>
      <c r="G83" s="6" t="s">
        <v>6</v>
      </c>
      <c r="H83" s="6" t="s">
        <v>7</v>
      </c>
    </row>
    <row r="84" spans="2:8" x14ac:dyDescent="0.3">
      <c r="B84" s="3">
        <f>B82+K3</f>
        <v>613877.57900000003</v>
      </c>
      <c r="C84" s="3">
        <f>C82+K4</f>
        <v>6659314.2790000001</v>
      </c>
      <c r="D84" s="4">
        <f>D82+K5</f>
        <v>157.34220000000002</v>
      </c>
      <c r="F84" s="8">
        <f>C84-F82</f>
        <v>3.0000000260770321E-2</v>
      </c>
      <c r="G84" s="20">
        <f>B84-G82</f>
        <v>4.3000000063329935E-2</v>
      </c>
      <c r="H84" s="8">
        <f>D84-H82</f>
        <v>2.4400000000014188E-2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3EF64-E8F8-48A9-A694-93729C83F608}">
  <dimension ref="B1:K84"/>
  <sheetViews>
    <sheetView workbookViewId="0">
      <selection activeCell="B6" sqref="B6"/>
    </sheetView>
  </sheetViews>
  <sheetFormatPr baseColWidth="10" defaultColWidth="11.44140625" defaultRowHeight="14.4" x14ac:dyDescent="0.3"/>
  <cols>
    <col min="3" max="3" width="12.6640625" customWidth="1"/>
    <col min="6" max="6" width="12.5546875" bestFit="1" customWidth="1"/>
  </cols>
  <sheetData>
    <row r="1" spans="2:11" x14ac:dyDescent="0.3">
      <c r="D1" s="5" t="s">
        <v>64</v>
      </c>
    </row>
    <row r="2" spans="2:11" x14ac:dyDescent="0.3">
      <c r="B2" s="5" t="s">
        <v>65</v>
      </c>
      <c r="D2">
        <v>74</v>
      </c>
      <c r="F2" s="10" t="s">
        <v>66</v>
      </c>
      <c r="G2" s="22">
        <f>D2/0.25</f>
        <v>296</v>
      </c>
      <c r="J2" t="s">
        <v>90</v>
      </c>
    </row>
    <row r="3" spans="2:11" x14ac:dyDescent="0.3">
      <c r="B3" s="1" t="s">
        <v>68</v>
      </c>
      <c r="C3" s="1" t="s">
        <v>69</v>
      </c>
      <c r="D3" s="1" t="s">
        <v>70</v>
      </c>
      <c r="F3" s="1" t="s">
        <v>71</v>
      </c>
      <c r="G3" s="1" t="s">
        <v>72</v>
      </c>
      <c r="H3" s="1" t="s">
        <v>73</v>
      </c>
      <c r="J3" s="2" t="s">
        <v>74</v>
      </c>
      <c r="K3" s="2">
        <v>613801</v>
      </c>
    </row>
    <row r="4" spans="2:11" x14ac:dyDescent="0.3">
      <c r="B4" s="2">
        <v>103.48699999999999</v>
      </c>
      <c r="C4" s="2">
        <v>98.048500000000004</v>
      </c>
      <c r="D4" s="2">
        <v>-20.489599999999999</v>
      </c>
      <c r="F4" s="4">
        <v>6659568.0580000002</v>
      </c>
      <c r="G4" s="4">
        <v>613904.45900000003</v>
      </c>
      <c r="H4" s="4">
        <v>133.3459</v>
      </c>
      <c r="J4" s="2" t="s">
        <v>75</v>
      </c>
      <c r="K4" s="2">
        <v>6659470</v>
      </c>
    </row>
    <row r="5" spans="2:11" x14ac:dyDescent="0.3">
      <c r="B5" s="7" t="s">
        <v>76</v>
      </c>
      <c r="C5" s="7" t="s">
        <v>77</v>
      </c>
      <c r="D5" s="7" t="s">
        <v>78</v>
      </c>
      <c r="F5" s="6" t="s">
        <v>5</v>
      </c>
      <c r="G5" s="6" t="s">
        <v>6</v>
      </c>
      <c r="H5" s="6" t="s">
        <v>7</v>
      </c>
      <c r="J5" s="2" t="s">
        <v>79</v>
      </c>
      <c r="K5" s="2">
        <v>153.86000000000001</v>
      </c>
    </row>
    <row r="6" spans="2:11" x14ac:dyDescent="0.3">
      <c r="B6" s="4">
        <f>B4+K3</f>
        <v>613904.48699999996</v>
      </c>
      <c r="C6" s="4">
        <f>C4+K4</f>
        <v>6659568.0484999996</v>
      </c>
      <c r="D6" s="4">
        <f>D4+K5</f>
        <v>133.37040000000002</v>
      </c>
      <c r="F6" s="8">
        <f>C6-F4</f>
        <v>-9.5000006258487701E-3</v>
      </c>
      <c r="G6" s="20">
        <f>B6-G4</f>
        <v>2.7999999932944775E-2</v>
      </c>
      <c r="H6" s="8">
        <f>D6-H4</f>
        <v>2.4500000000017508E-2</v>
      </c>
    </row>
    <row r="8" spans="2:11" x14ac:dyDescent="0.3">
      <c r="B8" s="5" t="s">
        <v>80</v>
      </c>
      <c r="D8">
        <v>47</v>
      </c>
      <c r="F8" s="10" t="s">
        <v>66</v>
      </c>
      <c r="G8" s="22">
        <f>D8/0.4225</f>
        <v>111.24260355029587</v>
      </c>
    </row>
    <row r="9" spans="2:11" x14ac:dyDescent="0.3">
      <c r="B9" s="1" t="s">
        <v>68</v>
      </c>
      <c r="C9" s="1" t="s">
        <v>69</v>
      </c>
      <c r="D9" s="1" t="s">
        <v>70</v>
      </c>
      <c r="F9" s="1" t="s">
        <v>71</v>
      </c>
      <c r="G9" s="1" t="s">
        <v>72</v>
      </c>
      <c r="H9" s="1" t="s">
        <v>73</v>
      </c>
    </row>
    <row r="10" spans="2:11" x14ac:dyDescent="0.3">
      <c r="B10" s="2">
        <v>103.657</v>
      </c>
      <c r="C10" s="2">
        <v>96.101699999999994</v>
      </c>
      <c r="D10" s="2">
        <v>-20.401399999999999</v>
      </c>
      <c r="F10" s="4">
        <v>6659566.1140000001</v>
      </c>
      <c r="G10" s="4">
        <v>613904.60400000005</v>
      </c>
      <c r="H10" s="4">
        <v>133.43850470000001</v>
      </c>
    </row>
    <row r="11" spans="2:11" x14ac:dyDescent="0.3">
      <c r="B11" s="7" t="s">
        <v>76</v>
      </c>
      <c r="C11" s="7" t="s">
        <v>77</v>
      </c>
      <c r="D11" s="7" t="s">
        <v>78</v>
      </c>
      <c r="F11" s="6" t="s">
        <v>5</v>
      </c>
      <c r="G11" s="6" t="s">
        <v>6</v>
      </c>
      <c r="H11" s="6" t="s">
        <v>7</v>
      </c>
    </row>
    <row r="12" spans="2:11" x14ac:dyDescent="0.3">
      <c r="B12" s="4">
        <f>B10+K3</f>
        <v>613904.65700000001</v>
      </c>
      <c r="C12" s="4">
        <f>C10+K4</f>
        <v>6659566.1017000005</v>
      </c>
      <c r="D12" s="4">
        <f>D10+K5</f>
        <v>133.45860000000002</v>
      </c>
      <c r="F12" s="8">
        <f>C12-F10</f>
        <v>-1.2299999594688416E-2</v>
      </c>
      <c r="G12" s="20">
        <f>B12-G10</f>
        <v>5.2999999956227839E-2</v>
      </c>
      <c r="H12" s="8">
        <f>D12-H10</f>
        <v>2.0095300000008365E-2</v>
      </c>
    </row>
    <row r="14" spans="2:11" x14ac:dyDescent="0.3">
      <c r="B14" s="5" t="s">
        <v>81</v>
      </c>
      <c r="D14">
        <v>115</v>
      </c>
      <c r="F14" s="10" t="s">
        <v>66</v>
      </c>
      <c r="G14" s="11">
        <f>D14/0.25</f>
        <v>460</v>
      </c>
    </row>
    <row r="15" spans="2:11" x14ac:dyDescent="0.3">
      <c r="B15" s="1" t="s">
        <v>68</v>
      </c>
      <c r="C15" s="1" t="s">
        <v>69</v>
      </c>
      <c r="D15" s="1" t="s">
        <v>70</v>
      </c>
      <c r="F15" s="1" t="s">
        <v>71</v>
      </c>
      <c r="G15" s="1" t="s">
        <v>72</v>
      </c>
      <c r="H15" s="1" t="s">
        <v>73</v>
      </c>
    </row>
    <row r="16" spans="2:11" x14ac:dyDescent="0.3">
      <c r="B16" s="2">
        <v>93.228800000000007</v>
      </c>
      <c r="C16" s="2">
        <v>91.294799999999995</v>
      </c>
      <c r="D16" s="2">
        <v>-19.495200000000001</v>
      </c>
      <c r="F16" s="4">
        <v>6659561.2709999997</v>
      </c>
      <c r="G16" s="4">
        <v>613894.20299999998</v>
      </c>
      <c r="H16" s="4">
        <v>134.37989999999999</v>
      </c>
    </row>
    <row r="17" spans="2:8" x14ac:dyDescent="0.3">
      <c r="B17" s="7" t="s">
        <v>76</v>
      </c>
      <c r="C17" s="7" t="s">
        <v>77</v>
      </c>
      <c r="D17" s="7" t="s">
        <v>78</v>
      </c>
      <c r="F17" s="6" t="s">
        <v>5</v>
      </c>
      <c r="G17" s="6" t="s">
        <v>6</v>
      </c>
      <c r="H17" s="6" t="s">
        <v>7</v>
      </c>
    </row>
    <row r="18" spans="2:8" x14ac:dyDescent="0.3">
      <c r="B18" s="4">
        <f>B16+K3</f>
        <v>613894.22880000004</v>
      </c>
      <c r="C18" s="4">
        <f>C16+K4</f>
        <v>6659561.2948000003</v>
      </c>
      <c r="D18" s="4">
        <f>D16+K5</f>
        <v>134.3648</v>
      </c>
      <c r="F18" s="8">
        <f>C18-F16</f>
        <v>2.3800000548362732E-2</v>
      </c>
      <c r="G18" s="20">
        <f>B18-G16</f>
        <v>2.5800000061281025E-2</v>
      </c>
      <c r="H18" s="8">
        <f>D18-H16</f>
        <v>-1.5099999999989677E-2</v>
      </c>
    </row>
    <row r="20" spans="2:8" x14ac:dyDescent="0.3">
      <c r="B20" s="5" t="s">
        <v>82</v>
      </c>
      <c r="D20">
        <v>190</v>
      </c>
    </row>
    <row r="21" spans="2:8" x14ac:dyDescent="0.3">
      <c r="B21" s="1" t="s">
        <v>68</v>
      </c>
      <c r="C21" s="1" t="s">
        <v>69</v>
      </c>
      <c r="D21" s="1" t="s">
        <v>70</v>
      </c>
      <c r="F21" s="1" t="s">
        <v>71</v>
      </c>
      <c r="G21" s="1" t="s">
        <v>72</v>
      </c>
      <c r="H21" s="1" t="s">
        <v>73</v>
      </c>
    </row>
    <row r="22" spans="2:8" x14ac:dyDescent="0.3">
      <c r="B22" s="2">
        <v>92.704002000000003</v>
      </c>
      <c r="C22" s="2">
        <v>96.43</v>
      </c>
      <c r="D22" s="2">
        <v>-19.975999999999999</v>
      </c>
      <c r="F22" s="4">
        <v>6659566.4400000004</v>
      </c>
      <c r="G22" s="4">
        <v>613893.68799999997</v>
      </c>
      <c r="H22" s="4">
        <v>134.00423699999999</v>
      </c>
    </row>
    <row r="23" spans="2:8" x14ac:dyDescent="0.3">
      <c r="B23" s="7" t="s">
        <v>76</v>
      </c>
      <c r="C23" s="7" t="s">
        <v>77</v>
      </c>
      <c r="D23" s="7" t="s">
        <v>78</v>
      </c>
      <c r="F23" s="6" t="s">
        <v>5</v>
      </c>
      <c r="G23" s="6" t="s">
        <v>6</v>
      </c>
      <c r="H23" s="6" t="s">
        <v>7</v>
      </c>
    </row>
    <row r="24" spans="2:8" x14ac:dyDescent="0.3">
      <c r="B24" s="4">
        <f>B22+K3</f>
        <v>613893.70400200004</v>
      </c>
      <c r="C24" s="4">
        <f>C22+K4</f>
        <v>6659566.4299999997</v>
      </c>
      <c r="D24" s="4">
        <f>D22+K5</f>
        <v>133.88400000000001</v>
      </c>
      <c r="F24" s="8">
        <f>C24-F22</f>
        <v>-1.0000000707805157E-2</v>
      </c>
      <c r="G24" s="8">
        <f>B24-G22</f>
        <v>1.6002000076696277E-2</v>
      </c>
      <c r="H24" s="9">
        <f>D24-H22</f>
        <v>-0.12023699999997461</v>
      </c>
    </row>
    <row r="26" spans="2:8" x14ac:dyDescent="0.3">
      <c r="B26" s="5" t="s">
        <v>83</v>
      </c>
      <c r="D26">
        <v>196</v>
      </c>
      <c r="F26" s="10" t="s">
        <v>66</v>
      </c>
      <c r="G26" s="11">
        <f>D26/0.25</f>
        <v>784</v>
      </c>
    </row>
    <row r="27" spans="2:8" x14ac:dyDescent="0.3">
      <c r="B27" s="1" t="s">
        <v>68</v>
      </c>
      <c r="C27" s="1" t="s">
        <v>69</v>
      </c>
      <c r="D27" s="1" t="s">
        <v>70</v>
      </c>
      <c r="F27" s="1" t="s">
        <v>71</v>
      </c>
      <c r="G27" s="1" t="s">
        <v>72</v>
      </c>
      <c r="H27" s="1" t="s">
        <v>73</v>
      </c>
    </row>
    <row r="28" spans="2:8" x14ac:dyDescent="0.3">
      <c r="B28" s="2">
        <v>-31.222200000000001</v>
      </c>
      <c r="C28" s="2">
        <v>-8.6478099999999998</v>
      </c>
      <c r="D28" s="2">
        <v>-18.0989</v>
      </c>
      <c r="F28" s="4">
        <v>6659461.3150000004</v>
      </c>
      <c r="G28" s="4">
        <v>613769.76800000004</v>
      </c>
      <c r="H28" s="4">
        <v>135.72573299999999</v>
      </c>
    </row>
    <row r="29" spans="2:8" x14ac:dyDescent="0.3">
      <c r="B29" s="7" t="s">
        <v>76</v>
      </c>
      <c r="C29" s="7" t="s">
        <v>77</v>
      </c>
      <c r="D29" s="7" t="s">
        <v>78</v>
      </c>
      <c r="F29" s="6" t="s">
        <v>5</v>
      </c>
      <c r="G29" s="6" t="s">
        <v>6</v>
      </c>
      <c r="H29" s="6" t="s">
        <v>7</v>
      </c>
    </row>
    <row r="30" spans="2:8" x14ac:dyDescent="0.3">
      <c r="B30" s="3">
        <f>B28+K3</f>
        <v>613769.77780000004</v>
      </c>
      <c r="C30" s="3">
        <f>C28+K4</f>
        <v>6659461.35219</v>
      </c>
      <c r="D30" s="4">
        <f>D28+K5</f>
        <v>135.7611</v>
      </c>
      <c r="F30" s="8">
        <f>C30-F28</f>
        <v>3.7189999595284462E-2</v>
      </c>
      <c r="G30" s="8">
        <f>B30-G28</f>
        <v>9.7999999998137355E-3</v>
      </c>
      <c r="H30" s="8">
        <f>D30-H28</f>
        <v>3.536700000000792E-2</v>
      </c>
    </row>
    <row r="32" spans="2:8" x14ac:dyDescent="0.3">
      <c r="B32" s="5" t="s">
        <v>84</v>
      </c>
      <c r="D32">
        <v>216</v>
      </c>
      <c r="F32" s="10" t="s">
        <v>66</v>
      </c>
      <c r="G32" s="11">
        <f>D32/0.36</f>
        <v>600</v>
      </c>
    </row>
    <row r="33" spans="2:8" x14ac:dyDescent="0.3">
      <c r="B33" s="1" t="s">
        <v>68</v>
      </c>
      <c r="C33" s="1" t="s">
        <v>69</v>
      </c>
      <c r="D33" s="1" t="s">
        <v>70</v>
      </c>
      <c r="F33" s="1" t="s">
        <v>71</v>
      </c>
      <c r="G33" s="1" t="s">
        <v>72</v>
      </c>
      <c r="H33" s="1" t="s">
        <v>73</v>
      </c>
    </row>
    <row r="34" spans="2:8" x14ac:dyDescent="0.3">
      <c r="B34" s="2">
        <v>-30.5017</v>
      </c>
      <c r="C34" s="2">
        <v>-12.4634</v>
      </c>
      <c r="D34" s="2">
        <v>-18.089200000000002</v>
      </c>
      <c r="F34" s="4">
        <v>6659457.5020000003</v>
      </c>
      <c r="G34" s="4">
        <v>613770.495</v>
      </c>
      <c r="H34" s="4">
        <v>135.74415490000001</v>
      </c>
    </row>
    <row r="35" spans="2:8" x14ac:dyDescent="0.3">
      <c r="B35" s="7" t="s">
        <v>76</v>
      </c>
      <c r="C35" s="7" t="s">
        <v>77</v>
      </c>
      <c r="D35" s="7" t="s">
        <v>78</v>
      </c>
      <c r="F35" s="6" t="s">
        <v>5</v>
      </c>
      <c r="G35" s="6" t="s">
        <v>6</v>
      </c>
      <c r="H35" s="6" t="s">
        <v>7</v>
      </c>
    </row>
    <row r="36" spans="2:8" x14ac:dyDescent="0.3">
      <c r="B36" s="3">
        <f>B34+K3</f>
        <v>613770.49829999998</v>
      </c>
      <c r="C36" s="3">
        <f>C34+K4</f>
        <v>6659457.5366000002</v>
      </c>
      <c r="D36" s="4">
        <f>D34+K5</f>
        <v>135.77080000000001</v>
      </c>
      <c r="F36" s="8">
        <f>C36-F34</f>
        <v>3.4599999897181988E-2</v>
      </c>
      <c r="G36" s="20">
        <f>B36-G34</f>
        <v>3.2999999821186066E-3</v>
      </c>
      <c r="H36" s="8">
        <f>D36-H34</f>
        <v>2.6645099999996091E-2</v>
      </c>
    </row>
    <row r="38" spans="2:8" x14ac:dyDescent="0.3">
      <c r="B38" s="5" t="s">
        <v>85</v>
      </c>
    </row>
    <row r="39" spans="2:8" x14ac:dyDescent="0.3">
      <c r="B39" s="1" t="s">
        <v>68</v>
      </c>
      <c r="C39" s="1" t="s">
        <v>69</v>
      </c>
      <c r="D39" s="1" t="s">
        <v>70</v>
      </c>
      <c r="F39" s="1" t="s">
        <v>71</v>
      </c>
      <c r="G39" s="1" t="s">
        <v>72</v>
      </c>
      <c r="H39" s="1" t="s">
        <v>73</v>
      </c>
    </row>
    <row r="40" spans="2:8" x14ac:dyDescent="0.3">
      <c r="B40" s="2">
        <v>-25.603100000000001</v>
      </c>
      <c r="C40" s="2">
        <v>-11.168699999999999</v>
      </c>
      <c r="D40" s="2">
        <v>-18.234300000000001</v>
      </c>
      <c r="F40" s="4">
        <v>6659458.8389999997</v>
      </c>
      <c r="G40" s="4">
        <v>613775.41099999996</v>
      </c>
      <c r="H40" s="4">
        <v>135.61618100000001</v>
      </c>
    </row>
    <row r="41" spans="2:8" x14ac:dyDescent="0.3">
      <c r="B41" s="7" t="s">
        <v>76</v>
      </c>
      <c r="C41" s="7" t="s">
        <v>77</v>
      </c>
      <c r="D41" s="7" t="s">
        <v>78</v>
      </c>
      <c r="F41" s="6" t="s">
        <v>5</v>
      </c>
      <c r="G41" s="6" t="s">
        <v>6</v>
      </c>
      <c r="H41" s="6" t="s">
        <v>7</v>
      </c>
    </row>
    <row r="42" spans="2:8" x14ac:dyDescent="0.3">
      <c r="B42" s="3">
        <f>B40+K3</f>
        <v>613775.39690000005</v>
      </c>
      <c r="C42" s="3">
        <f>C40+K4</f>
        <v>6659458.8312999997</v>
      </c>
      <c r="D42" s="4">
        <f>D40+K5</f>
        <v>135.62570000000002</v>
      </c>
      <c r="F42" s="8">
        <f>C42-F40</f>
        <v>-7.6999999582767487E-3</v>
      </c>
      <c r="G42" s="8">
        <f>B42-G40</f>
        <v>-1.4099999913014472E-2</v>
      </c>
      <c r="H42" s="8">
        <f>D42-H40</f>
        <v>9.5190000000116015E-3</v>
      </c>
    </row>
    <row r="44" spans="2:8" x14ac:dyDescent="0.3">
      <c r="B44" s="5" t="s">
        <v>86</v>
      </c>
      <c r="D44">
        <v>317</v>
      </c>
      <c r="F44" s="10"/>
      <c r="G44" s="11"/>
    </row>
    <row r="45" spans="2:8" x14ac:dyDescent="0.3">
      <c r="B45" s="1" t="s">
        <v>68</v>
      </c>
      <c r="C45" s="1" t="s">
        <v>69</v>
      </c>
      <c r="D45" s="1" t="s">
        <v>70</v>
      </c>
      <c r="F45" s="1" t="s">
        <v>71</v>
      </c>
      <c r="G45" s="1" t="s">
        <v>72</v>
      </c>
      <c r="H45" s="1" t="s">
        <v>73</v>
      </c>
    </row>
    <row r="46" spans="2:8" x14ac:dyDescent="0.3">
      <c r="B46" s="2">
        <v>-26.214001</v>
      </c>
      <c r="C46" s="2">
        <v>-14.85</v>
      </c>
      <c r="D46" s="2">
        <v>-17.792998999999998</v>
      </c>
      <c r="F46" s="4">
        <v>6659455.1140000001</v>
      </c>
      <c r="G46" s="4">
        <v>613774.826</v>
      </c>
      <c r="H46" s="4">
        <v>136.1401959527</v>
      </c>
    </row>
    <row r="47" spans="2:8" x14ac:dyDescent="0.3">
      <c r="B47" s="7" t="s">
        <v>76</v>
      </c>
      <c r="C47" s="7" t="s">
        <v>77</v>
      </c>
      <c r="D47" s="7" t="s">
        <v>78</v>
      </c>
      <c r="F47" s="6" t="s">
        <v>5</v>
      </c>
      <c r="G47" s="6" t="s">
        <v>6</v>
      </c>
      <c r="H47" s="6" t="s">
        <v>7</v>
      </c>
    </row>
    <row r="48" spans="2:8" x14ac:dyDescent="0.3">
      <c r="B48" s="3">
        <f>B46+K3</f>
        <v>613774.78599899996</v>
      </c>
      <c r="C48" s="3">
        <f>C46+K4</f>
        <v>6659455.1500000004</v>
      </c>
      <c r="D48" s="4">
        <f>D46+K5</f>
        <v>136.067001</v>
      </c>
      <c r="F48" s="20">
        <f>C48-F46</f>
        <v>3.6000000312924385E-2</v>
      </c>
      <c r="G48" s="20">
        <f>B48-G46</f>
        <v>-4.0001000044867396E-2</v>
      </c>
      <c r="H48" s="9">
        <f>D48-H46</f>
        <v>-7.3194952699992655E-2</v>
      </c>
    </row>
    <row r="50" spans="2:8" x14ac:dyDescent="0.3">
      <c r="B50" s="5" t="s">
        <v>87</v>
      </c>
      <c r="D50">
        <v>181</v>
      </c>
      <c r="F50" s="10" t="s">
        <v>66</v>
      </c>
      <c r="G50" s="22">
        <f>D50/0.2826</f>
        <v>640.48124557678693</v>
      </c>
    </row>
    <row r="51" spans="2:8" x14ac:dyDescent="0.3">
      <c r="B51" s="1" t="s">
        <v>68</v>
      </c>
      <c r="C51" s="1" t="s">
        <v>69</v>
      </c>
      <c r="D51" s="1" t="s">
        <v>70</v>
      </c>
      <c r="F51" s="1" t="s">
        <v>71</v>
      </c>
      <c r="G51" s="1" t="s">
        <v>72</v>
      </c>
      <c r="H51" s="1" t="s">
        <v>73</v>
      </c>
    </row>
    <row r="52" spans="2:8" x14ac:dyDescent="0.3">
      <c r="B52" s="2">
        <v>-21.6844</v>
      </c>
      <c r="C52" s="2">
        <v>-14.5945</v>
      </c>
      <c r="D52" s="2">
        <v>-18.071200000000001</v>
      </c>
      <c r="F52" s="4">
        <v>6659455.4210000001</v>
      </c>
      <c r="G52" s="4">
        <v>613779.32400000002</v>
      </c>
      <c r="H52" s="4">
        <v>135.8193484</v>
      </c>
    </row>
    <row r="53" spans="2:8" x14ac:dyDescent="0.3">
      <c r="B53" s="7" t="s">
        <v>76</v>
      </c>
      <c r="C53" s="7" t="s">
        <v>77</v>
      </c>
      <c r="D53" s="7" t="s">
        <v>78</v>
      </c>
      <c r="F53" s="6" t="s">
        <v>5</v>
      </c>
      <c r="G53" s="6" t="s">
        <v>6</v>
      </c>
      <c r="H53" s="6" t="s">
        <v>7</v>
      </c>
    </row>
    <row r="54" spans="2:8" x14ac:dyDescent="0.3">
      <c r="B54" s="3">
        <f>B52+K3</f>
        <v>613779.31559999997</v>
      </c>
      <c r="C54" s="3">
        <f>C52+K4</f>
        <v>6659455.4055000003</v>
      </c>
      <c r="D54" s="4">
        <f>D52+K5</f>
        <v>135.78880000000001</v>
      </c>
      <c r="F54" s="8">
        <f>C54-F52</f>
        <v>-1.549999974668026E-2</v>
      </c>
      <c r="G54" s="8">
        <f>B54-G52</f>
        <v>-8.4000000497326255E-3</v>
      </c>
      <c r="H54" s="8">
        <f>D54-H52</f>
        <v>-3.0548399999986486E-2</v>
      </c>
    </row>
    <row r="56" spans="2:8" x14ac:dyDescent="0.3">
      <c r="B56" s="5" t="s">
        <v>88</v>
      </c>
      <c r="D56">
        <v>289</v>
      </c>
      <c r="F56" s="10" t="s">
        <v>66</v>
      </c>
      <c r="G56" s="22">
        <f>D56/0.4225</f>
        <v>684.02366863905331</v>
      </c>
    </row>
    <row r="57" spans="2:8" x14ac:dyDescent="0.3">
      <c r="B57" s="1" t="s">
        <v>68</v>
      </c>
      <c r="C57" s="1" t="s">
        <v>69</v>
      </c>
      <c r="D57" s="1" t="s">
        <v>70</v>
      </c>
      <c r="F57" s="1" t="s">
        <v>71</v>
      </c>
      <c r="G57" s="1" t="s">
        <v>72</v>
      </c>
      <c r="H57" s="1" t="s">
        <v>73</v>
      </c>
    </row>
    <row r="58" spans="2:8" x14ac:dyDescent="0.3">
      <c r="B58" s="2">
        <v>-21.2852</v>
      </c>
      <c r="C58" s="2">
        <v>-17.966100000000001</v>
      </c>
      <c r="D58" s="2">
        <v>-18.1022</v>
      </c>
      <c r="F58" s="4">
        <v>6659452.0039999997</v>
      </c>
      <c r="G58" s="4">
        <v>613779.68999999994</v>
      </c>
      <c r="H58" s="4">
        <v>135.7329762224</v>
      </c>
    </row>
    <row r="59" spans="2:8" x14ac:dyDescent="0.3">
      <c r="B59" s="7" t="s">
        <v>76</v>
      </c>
      <c r="C59" s="7" t="s">
        <v>77</v>
      </c>
      <c r="D59" s="7" t="s">
        <v>78</v>
      </c>
      <c r="F59" s="6" t="s">
        <v>5</v>
      </c>
      <c r="G59" s="6" t="s">
        <v>6</v>
      </c>
      <c r="H59" s="6" t="s">
        <v>7</v>
      </c>
    </row>
    <row r="60" spans="2:8" x14ac:dyDescent="0.3">
      <c r="B60" s="3">
        <f>B58+K3</f>
        <v>613779.71479999996</v>
      </c>
      <c r="C60" s="3">
        <f>C58+K4</f>
        <v>6659452.0339000002</v>
      </c>
      <c r="D60" s="4">
        <f>D58+K5</f>
        <v>135.7578</v>
      </c>
      <c r="F60" s="8">
        <f>C60-F58</f>
        <v>2.9900000430643559E-2</v>
      </c>
      <c r="G60" s="8">
        <f>B60-G58</f>
        <v>2.4800000013783574E-2</v>
      </c>
      <c r="H60" s="8">
        <f>D60-H58</f>
        <v>2.4823777600005315E-2</v>
      </c>
    </row>
    <row r="62" spans="2:8" x14ac:dyDescent="0.3">
      <c r="B62" s="5" t="s">
        <v>89</v>
      </c>
      <c r="D62">
        <v>133</v>
      </c>
      <c r="F62" s="10" t="s">
        <v>66</v>
      </c>
      <c r="G62" s="22">
        <f>D62/0.1256</f>
        <v>1058.9171974522294</v>
      </c>
    </row>
    <row r="63" spans="2:8" x14ac:dyDescent="0.3">
      <c r="B63" s="1" t="s">
        <v>68</v>
      </c>
      <c r="C63" s="1" t="s">
        <v>69</v>
      </c>
      <c r="D63" s="1" t="s">
        <v>70</v>
      </c>
      <c r="F63" s="1" t="s">
        <v>71</v>
      </c>
      <c r="G63" s="1" t="s">
        <v>72</v>
      </c>
      <c r="H63" s="1" t="s">
        <v>73</v>
      </c>
    </row>
    <row r="64" spans="2:8" x14ac:dyDescent="0.3">
      <c r="B64" s="2">
        <v>-17.918600000000001</v>
      </c>
      <c r="C64" s="2">
        <v>-17.568300000000001</v>
      </c>
      <c r="D64" s="2">
        <v>-17.948699999999999</v>
      </c>
      <c r="F64" s="4">
        <v>6659452.3870000001</v>
      </c>
      <c r="G64" s="4">
        <v>613783.076</v>
      </c>
      <c r="H64" s="4">
        <v>135.9297459</v>
      </c>
    </row>
    <row r="65" spans="2:8" x14ac:dyDescent="0.3">
      <c r="B65" s="7" t="s">
        <v>76</v>
      </c>
      <c r="C65" s="7" t="s">
        <v>77</v>
      </c>
      <c r="D65" s="7" t="s">
        <v>78</v>
      </c>
      <c r="F65" s="6" t="s">
        <v>5</v>
      </c>
      <c r="G65" s="6" t="s">
        <v>6</v>
      </c>
      <c r="H65" s="6" t="s">
        <v>7</v>
      </c>
    </row>
    <row r="66" spans="2:8" x14ac:dyDescent="0.3">
      <c r="B66" s="3">
        <f>B64+K3</f>
        <v>613783.08140000002</v>
      </c>
      <c r="C66" s="3">
        <f>C64+K4</f>
        <v>6659452.4316999996</v>
      </c>
      <c r="D66" s="4">
        <f>D64+K5</f>
        <v>135.91130000000001</v>
      </c>
      <c r="F66" s="8">
        <f>C66-F64</f>
        <v>4.4699999503791332E-2</v>
      </c>
      <c r="G66" s="8">
        <f>B66-G64</f>
        <v>5.4000000236555934E-3</v>
      </c>
      <c r="H66" s="8">
        <f>D66-H64</f>
        <v>-1.8445899999989024E-2</v>
      </c>
    </row>
    <row r="68" spans="2:8" x14ac:dyDescent="0.3">
      <c r="B68" s="5" t="s">
        <v>32</v>
      </c>
      <c r="D68">
        <v>117</v>
      </c>
      <c r="F68" s="10" t="s">
        <v>66</v>
      </c>
      <c r="G68" s="11">
        <f>D68/0.36</f>
        <v>325</v>
      </c>
    </row>
    <row r="69" spans="2:8" x14ac:dyDescent="0.3">
      <c r="B69" s="1" t="s">
        <v>68</v>
      </c>
      <c r="C69" s="1" t="s">
        <v>69</v>
      </c>
      <c r="D69" s="1" t="s">
        <v>70</v>
      </c>
      <c r="F69" s="1" t="s">
        <v>71</v>
      </c>
      <c r="G69" s="1" t="s">
        <v>72</v>
      </c>
      <c r="H69" s="1" t="s">
        <v>73</v>
      </c>
    </row>
    <row r="70" spans="2:8" x14ac:dyDescent="0.3">
      <c r="B70" s="2">
        <v>80.586799999999997</v>
      </c>
      <c r="C70" s="2">
        <v>-158.58799999999999</v>
      </c>
      <c r="D70" s="2">
        <v>3.21394</v>
      </c>
      <c r="F70" s="4">
        <v>6659311.3799999999</v>
      </c>
      <c r="G70" s="4">
        <v>613881.60499999998</v>
      </c>
      <c r="H70" s="4">
        <v>157.05361099999999</v>
      </c>
    </row>
    <row r="71" spans="2:8" x14ac:dyDescent="0.3">
      <c r="B71" s="7" t="s">
        <v>76</v>
      </c>
      <c r="C71" s="7" t="s">
        <v>77</v>
      </c>
      <c r="D71" s="7" t="s">
        <v>78</v>
      </c>
      <c r="F71" s="6" t="s">
        <v>5</v>
      </c>
      <c r="G71" s="6" t="s">
        <v>6</v>
      </c>
      <c r="H71" s="6" t="s">
        <v>7</v>
      </c>
    </row>
    <row r="72" spans="2:8" x14ac:dyDescent="0.3">
      <c r="B72" s="3">
        <f>B70+K3</f>
        <v>613881.58680000005</v>
      </c>
      <c r="C72" s="3">
        <f>C70+K4</f>
        <v>6659311.4119999995</v>
      </c>
      <c r="D72" s="4">
        <f>D70+K5</f>
        <v>157.07394000000002</v>
      </c>
      <c r="F72" s="8">
        <f>C72-F70</f>
        <v>3.1999999657273293E-2</v>
      </c>
      <c r="G72" s="8">
        <f>B72-G70</f>
        <v>-1.8199999933131039E-2</v>
      </c>
      <c r="H72" s="8">
        <f>D72-H70</f>
        <v>2.0329000000032238E-2</v>
      </c>
    </row>
    <row r="74" spans="2:8" x14ac:dyDescent="0.3">
      <c r="B74" s="5" t="s">
        <v>33</v>
      </c>
      <c r="D74">
        <v>153</v>
      </c>
    </row>
    <row r="75" spans="2:8" x14ac:dyDescent="0.3">
      <c r="B75" s="1" t="s">
        <v>68</v>
      </c>
      <c r="C75" s="1" t="s">
        <v>69</v>
      </c>
      <c r="D75" s="1" t="s">
        <v>70</v>
      </c>
      <c r="F75" s="1" t="s">
        <v>71</v>
      </c>
      <c r="G75" s="1" t="s">
        <v>72</v>
      </c>
      <c r="H75" s="1" t="s">
        <v>73</v>
      </c>
    </row>
    <row r="76" spans="2:8" x14ac:dyDescent="0.3">
      <c r="B76" s="2">
        <v>77.046997000000005</v>
      </c>
      <c r="C76" s="2">
        <v>-158.578003</v>
      </c>
      <c r="D76" s="2">
        <v>3.3860000000000001</v>
      </c>
      <c r="F76" s="4">
        <v>6659311.4040000001</v>
      </c>
      <c r="G76" s="4">
        <v>613878.022</v>
      </c>
      <c r="H76" s="4">
        <v>157.34868015629999</v>
      </c>
    </row>
    <row r="77" spans="2:8" x14ac:dyDescent="0.3">
      <c r="B77" s="7" t="s">
        <v>76</v>
      </c>
      <c r="C77" s="7" t="s">
        <v>77</v>
      </c>
      <c r="D77" s="7" t="s">
        <v>78</v>
      </c>
      <c r="F77" s="6" t="s">
        <v>5</v>
      </c>
      <c r="G77" s="6" t="s">
        <v>6</v>
      </c>
      <c r="H77" s="6" t="s">
        <v>7</v>
      </c>
    </row>
    <row r="78" spans="2:8" x14ac:dyDescent="0.3">
      <c r="B78" s="3">
        <f>B76+K3</f>
        <v>613878.046997</v>
      </c>
      <c r="C78" s="3">
        <f>C76+K4</f>
        <v>6659311.4219970005</v>
      </c>
      <c r="D78" s="4">
        <f>D76+K5</f>
        <v>157.24600000000001</v>
      </c>
      <c r="F78" s="8">
        <f>C78-F76</f>
        <v>1.7997000366449356E-2</v>
      </c>
      <c r="G78" s="20">
        <f>B78-G76</f>
        <v>2.4997000000439584E-2</v>
      </c>
      <c r="H78" s="9">
        <f>D78-H76</f>
        <v>-0.10268015629998217</v>
      </c>
    </row>
    <row r="80" spans="2:8" x14ac:dyDescent="0.3">
      <c r="B80" s="5" t="s">
        <v>34</v>
      </c>
      <c r="D80">
        <v>185</v>
      </c>
      <c r="F80" s="10" t="s">
        <v>66</v>
      </c>
      <c r="G80" s="22">
        <f>D80/0.2826</f>
        <v>654.63552724699218</v>
      </c>
    </row>
    <row r="81" spans="2:11" x14ac:dyDescent="0.3">
      <c r="B81" s="1" t="s">
        <v>68</v>
      </c>
      <c r="C81" s="1" t="s">
        <v>69</v>
      </c>
      <c r="D81" s="1" t="s">
        <v>70</v>
      </c>
      <c r="F81" s="1" t="s">
        <v>71</v>
      </c>
      <c r="G81" s="1" t="s">
        <v>72</v>
      </c>
      <c r="H81" s="1" t="s">
        <v>73</v>
      </c>
      <c r="J81" t="s">
        <v>90</v>
      </c>
    </row>
    <row r="82" spans="2:11" x14ac:dyDescent="0.3">
      <c r="B82" s="2">
        <v>76.577200000000005</v>
      </c>
      <c r="C82" s="2">
        <v>-155.69399999999999</v>
      </c>
      <c r="D82" s="2">
        <v>3.47899</v>
      </c>
      <c r="F82" s="4">
        <v>6659314.2489999998</v>
      </c>
      <c r="G82" s="4">
        <v>613877.53599999996</v>
      </c>
      <c r="H82" s="4">
        <v>157.31780000000001</v>
      </c>
      <c r="J82" s="2" t="s">
        <v>74</v>
      </c>
      <c r="K82" s="2">
        <v>613801</v>
      </c>
    </row>
    <row r="83" spans="2:11" x14ac:dyDescent="0.3">
      <c r="B83" s="7" t="s">
        <v>76</v>
      </c>
      <c r="C83" s="7" t="s">
        <v>77</v>
      </c>
      <c r="D83" s="7" t="s">
        <v>78</v>
      </c>
      <c r="F83" s="6" t="s">
        <v>5</v>
      </c>
      <c r="G83" s="6" t="s">
        <v>6</v>
      </c>
      <c r="H83" s="6" t="s">
        <v>7</v>
      </c>
      <c r="J83" s="2" t="s">
        <v>75</v>
      </c>
      <c r="K83" s="2">
        <v>6659470</v>
      </c>
    </row>
    <row r="84" spans="2:11" x14ac:dyDescent="0.3">
      <c r="B84" s="3">
        <f>B82+K3</f>
        <v>613877.57720000006</v>
      </c>
      <c r="C84" s="3">
        <f>C82+K4</f>
        <v>6659314.3059999999</v>
      </c>
      <c r="D84" s="4">
        <f>D82+K5</f>
        <v>157.33899000000002</v>
      </c>
      <c r="F84" s="8">
        <f>C84-F82</f>
        <v>5.7000000029802322E-2</v>
      </c>
      <c r="G84" s="8">
        <f>B84-G82</f>
        <v>4.1200000094249845E-2</v>
      </c>
      <c r="H84" s="8">
        <f>D84-H82</f>
        <v>2.1190000000018472E-2</v>
      </c>
      <c r="J84" s="2" t="s">
        <v>79</v>
      </c>
      <c r="K84" s="2">
        <v>153.86000000000001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449A55-B987-4A19-9875-08B68DCEF7CA}">
  <dimension ref="B1:K84"/>
  <sheetViews>
    <sheetView zoomScaleNormal="100" workbookViewId="0">
      <selection activeCell="E80" sqref="E80"/>
    </sheetView>
  </sheetViews>
  <sheetFormatPr baseColWidth="10" defaultColWidth="11.44140625" defaultRowHeight="14.4" x14ac:dyDescent="0.3"/>
  <cols>
    <col min="3" max="3" width="12.33203125" customWidth="1"/>
    <col min="6" max="6" width="12.5546875" customWidth="1"/>
    <col min="7" max="7" width="12.44140625" customWidth="1"/>
  </cols>
  <sheetData>
    <row r="1" spans="2:11" x14ac:dyDescent="0.3">
      <c r="D1" s="5" t="s">
        <v>64</v>
      </c>
    </row>
    <row r="2" spans="2:11" x14ac:dyDescent="0.3">
      <c r="B2" s="5" t="s">
        <v>65</v>
      </c>
      <c r="D2">
        <v>49</v>
      </c>
      <c r="F2" s="10" t="s">
        <v>66</v>
      </c>
      <c r="G2" s="22">
        <f>D2/0.25</f>
        <v>196</v>
      </c>
      <c r="J2" t="s">
        <v>90</v>
      </c>
    </row>
    <row r="3" spans="2:11" x14ac:dyDescent="0.3">
      <c r="B3" s="1" t="s">
        <v>68</v>
      </c>
      <c r="C3" s="1" t="s">
        <v>69</v>
      </c>
      <c r="D3" s="1" t="s">
        <v>70</v>
      </c>
      <c r="F3" s="1" t="s">
        <v>71</v>
      </c>
      <c r="G3" s="1" t="s">
        <v>72</v>
      </c>
      <c r="H3" s="1" t="s">
        <v>73</v>
      </c>
      <c r="J3" s="2" t="s">
        <v>74</v>
      </c>
      <c r="K3" s="2">
        <v>613801</v>
      </c>
    </row>
    <row r="4" spans="2:11" x14ac:dyDescent="0.3">
      <c r="B4" s="2">
        <v>103.58899700000001</v>
      </c>
      <c r="C4" s="2">
        <v>98.009600000000006</v>
      </c>
      <c r="D4" s="2">
        <v>-20.466699999999999</v>
      </c>
      <c r="F4" s="4">
        <v>6659568.0580000002</v>
      </c>
      <c r="G4" s="4">
        <v>613904.45900000003</v>
      </c>
      <c r="H4" s="4">
        <v>133.3459</v>
      </c>
      <c r="J4" s="2" t="s">
        <v>75</v>
      </c>
      <c r="K4" s="2">
        <v>6659470</v>
      </c>
    </row>
    <row r="5" spans="2:11" x14ac:dyDescent="0.3">
      <c r="B5" s="7" t="s">
        <v>76</v>
      </c>
      <c r="C5" s="7" t="s">
        <v>77</v>
      </c>
      <c r="D5" s="7" t="s">
        <v>78</v>
      </c>
      <c r="F5" s="6" t="s">
        <v>5</v>
      </c>
      <c r="G5" s="6" t="s">
        <v>6</v>
      </c>
      <c r="H5" s="6" t="s">
        <v>7</v>
      </c>
      <c r="J5" s="2" t="s">
        <v>79</v>
      </c>
      <c r="K5" s="2">
        <v>153.86000000000001</v>
      </c>
    </row>
    <row r="6" spans="2:11" x14ac:dyDescent="0.3">
      <c r="B6" s="4">
        <f>B4+K3</f>
        <v>613904.58899700001</v>
      </c>
      <c r="C6" s="4">
        <f>C4+K4</f>
        <v>6659568.0096000005</v>
      </c>
      <c r="D6" s="4">
        <f>D4+K5</f>
        <v>133.39330000000001</v>
      </c>
      <c r="F6" s="8">
        <f>C6-F4</f>
        <v>-4.8399999737739563E-2</v>
      </c>
      <c r="G6" s="9">
        <f>B6-G4</f>
        <v>0.12999699998181313</v>
      </c>
      <c r="H6" s="8">
        <f>D6-H4</f>
        <v>4.7400000000010323E-2</v>
      </c>
    </row>
    <row r="8" spans="2:11" x14ac:dyDescent="0.3">
      <c r="B8" s="5" t="s">
        <v>80</v>
      </c>
      <c r="D8">
        <v>122</v>
      </c>
      <c r="F8" s="10" t="s">
        <v>66</v>
      </c>
      <c r="G8" s="22">
        <f>D8/0.4225</f>
        <v>288.75739644970417</v>
      </c>
    </row>
    <row r="9" spans="2:11" x14ac:dyDescent="0.3">
      <c r="B9" s="1" t="s">
        <v>68</v>
      </c>
      <c r="C9" s="1" t="s">
        <v>69</v>
      </c>
      <c r="D9" s="1" t="s">
        <v>70</v>
      </c>
      <c r="F9" s="1" t="s">
        <v>71</v>
      </c>
      <c r="G9" s="1" t="s">
        <v>72</v>
      </c>
      <c r="H9" s="1" t="s">
        <v>73</v>
      </c>
    </row>
    <row r="10" spans="2:11" x14ac:dyDescent="0.3">
      <c r="B10" s="2">
        <v>103.735</v>
      </c>
      <c r="C10" s="2">
        <v>96.154600000000002</v>
      </c>
      <c r="D10" s="2">
        <v>-20.372900000000001</v>
      </c>
      <c r="F10" s="4">
        <v>6659566.1140000001</v>
      </c>
      <c r="G10" s="4">
        <v>613904.60400000005</v>
      </c>
      <c r="H10" s="4">
        <v>133.43850470000001</v>
      </c>
    </row>
    <row r="11" spans="2:11" x14ac:dyDescent="0.3">
      <c r="B11" s="7" t="s">
        <v>76</v>
      </c>
      <c r="C11" s="7" t="s">
        <v>77</v>
      </c>
      <c r="D11" s="7" t="s">
        <v>78</v>
      </c>
      <c r="F11" s="6" t="s">
        <v>5</v>
      </c>
      <c r="G11" s="6" t="s">
        <v>6</v>
      </c>
      <c r="H11" s="6" t="s">
        <v>7</v>
      </c>
    </row>
    <row r="12" spans="2:11" x14ac:dyDescent="0.3">
      <c r="B12" s="4">
        <f>B10+K3</f>
        <v>613904.73499999999</v>
      </c>
      <c r="C12" s="4">
        <f>C10+K4</f>
        <v>6659566.1546</v>
      </c>
      <c r="D12" s="4">
        <f>D10+K5</f>
        <v>133.4871</v>
      </c>
      <c r="F12" s="8">
        <f>C12-F10</f>
        <v>4.0599999949336052E-2</v>
      </c>
      <c r="G12" s="9">
        <f>B12-G10</f>
        <v>0.13099999993573874</v>
      </c>
      <c r="H12" s="8">
        <f>D12-H10</f>
        <v>4.8595299999988129E-2</v>
      </c>
    </row>
    <row r="14" spans="2:11" x14ac:dyDescent="0.3">
      <c r="B14" s="5" t="s">
        <v>81</v>
      </c>
      <c r="D14">
        <v>156</v>
      </c>
      <c r="F14" s="10" t="s">
        <v>66</v>
      </c>
      <c r="G14" s="11">
        <f>D14/0.25</f>
        <v>624</v>
      </c>
    </row>
    <row r="15" spans="2:11" x14ac:dyDescent="0.3">
      <c r="B15" s="1" t="s">
        <v>68</v>
      </c>
      <c r="C15" s="1" t="s">
        <v>69</v>
      </c>
      <c r="D15" s="1" t="s">
        <v>70</v>
      </c>
      <c r="F15" s="1" t="s">
        <v>71</v>
      </c>
      <c r="G15" s="1" t="s">
        <v>72</v>
      </c>
      <c r="H15" s="1" t="s">
        <v>73</v>
      </c>
    </row>
    <row r="16" spans="2:11" x14ac:dyDescent="0.3">
      <c r="B16" s="2">
        <v>93.328900000000004</v>
      </c>
      <c r="C16" s="2">
        <v>91.196700000000007</v>
      </c>
      <c r="D16" s="2">
        <v>-19.456600000000002</v>
      </c>
      <c r="F16" s="4">
        <v>6659561.2709999997</v>
      </c>
      <c r="G16" s="4">
        <v>613894.20299999998</v>
      </c>
      <c r="H16" s="4">
        <v>134.37989999999999</v>
      </c>
    </row>
    <row r="17" spans="2:8" x14ac:dyDescent="0.3">
      <c r="B17" s="7" t="s">
        <v>76</v>
      </c>
      <c r="C17" s="7" t="s">
        <v>77</v>
      </c>
      <c r="D17" s="7" t="s">
        <v>78</v>
      </c>
      <c r="F17" s="6" t="s">
        <v>5</v>
      </c>
      <c r="G17" s="6" t="s">
        <v>6</v>
      </c>
      <c r="H17" s="6" t="s">
        <v>7</v>
      </c>
    </row>
    <row r="18" spans="2:8" x14ac:dyDescent="0.3">
      <c r="B18" s="4">
        <f>B16+K3</f>
        <v>613894.32889999996</v>
      </c>
      <c r="C18" s="4">
        <f>C16+K4</f>
        <v>6659561.1967000002</v>
      </c>
      <c r="D18" s="4">
        <f>D16+K5</f>
        <v>134.4034</v>
      </c>
      <c r="F18" s="8">
        <f>C18-F16</f>
        <v>-7.4299999512732029E-2</v>
      </c>
      <c r="G18" s="9">
        <f>B18-G16</f>
        <v>0.12589999998454005</v>
      </c>
      <c r="H18" s="8">
        <f>D18-H16</f>
        <v>2.3500000000012733E-2</v>
      </c>
    </row>
    <row r="20" spans="2:8" x14ac:dyDescent="0.3">
      <c r="B20" s="5" t="s">
        <v>82</v>
      </c>
    </row>
    <row r="21" spans="2:8" x14ac:dyDescent="0.3">
      <c r="B21" s="1" t="s">
        <v>68</v>
      </c>
      <c r="C21" s="1" t="s">
        <v>69</v>
      </c>
      <c r="D21" s="1" t="s">
        <v>70</v>
      </c>
      <c r="F21" s="1" t="s">
        <v>71</v>
      </c>
      <c r="G21" s="1" t="s">
        <v>72</v>
      </c>
      <c r="H21" s="1" t="s">
        <v>73</v>
      </c>
    </row>
    <row r="22" spans="2:8" x14ac:dyDescent="0.3">
      <c r="B22" s="2">
        <v>92.738997999999995</v>
      </c>
      <c r="C22" s="2">
        <v>96.413002000000006</v>
      </c>
      <c r="D22" s="2">
        <v>-19.990998999999999</v>
      </c>
      <c r="F22" s="4">
        <v>6659566.4400000004</v>
      </c>
      <c r="G22" s="4">
        <v>613893.68799999997</v>
      </c>
      <c r="H22" s="4">
        <v>134.00423699999999</v>
      </c>
    </row>
    <row r="23" spans="2:8" x14ac:dyDescent="0.3">
      <c r="B23" s="7" t="s">
        <v>76</v>
      </c>
      <c r="C23" s="7" t="s">
        <v>77</v>
      </c>
      <c r="D23" s="7" t="s">
        <v>78</v>
      </c>
      <c r="F23" s="6" t="s">
        <v>5</v>
      </c>
      <c r="G23" s="6" t="s">
        <v>6</v>
      </c>
      <c r="H23" s="6" t="s">
        <v>7</v>
      </c>
    </row>
    <row r="24" spans="2:8" x14ac:dyDescent="0.3">
      <c r="B24" s="4">
        <f>B22+K3</f>
        <v>613893.73899800004</v>
      </c>
      <c r="C24" s="4">
        <f>C22+K4</f>
        <v>6659566.4130020002</v>
      </c>
      <c r="D24" s="4">
        <f>D22+K5</f>
        <v>133.86900100000003</v>
      </c>
      <c r="F24" s="8">
        <f>C24-F22</f>
        <v>-2.6998000219464302E-2</v>
      </c>
      <c r="G24" s="8">
        <f>B24-G22</f>
        <v>5.0998000078834593E-2</v>
      </c>
      <c r="H24" s="9">
        <f>D24-H22</f>
        <v>-0.1352359999999635</v>
      </c>
    </row>
    <row r="26" spans="2:8" x14ac:dyDescent="0.3">
      <c r="B26" s="5" t="s">
        <v>83</v>
      </c>
      <c r="D26">
        <v>127</v>
      </c>
      <c r="F26" s="10" t="s">
        <v>66</v>
      </c>
      <c r="G26" s="11">
        <f>D26/0.25</f>
        <v>508</v>
      </c>
    </row>
    <row r="27" spans="2:8" x14ac:dyDescent="0.3">
      <c r="B27" s="1" t="s">
        <v>68</v>
      </c>
      <c r="C27" s="1" t="s">
        <v>69</v>
      </c>
      <c r="D27" s="1" t="s">
        <v>70</v>
      </c>
      <c r="F27" s="1" t="s">
        <v>71</v>
      </c>
      <c r="G27" s="1" t="s">
        <v>72</v>
      </c>
      <c r="H27" s="1" t="s">
        <v>73</v>
      </c>
    </row>
    <row r="28" spans="2:8" x14ac:dyDescent="0.3">
      <c r="B28" s="2">
        <v>-31.236499999999999</v>
      </c>
      <c r="C28" s="2">
        <v>-8.6271299999999993</v>
      </c>
      <c r="D28" s="2">
        <v>-18.0746</v>
      </c>
      <c r="F28" s="4">
        <v>6659461.3150000004</v>
      </c>
      <c r="G28" s="4">
        <v>613769.76800000004</v>
      </c>
      <c r="H28" s="4">
        <v>135.72573299999999</v>
      </c>
    </row>
    <row r="29" spans="2:8" x14ac:dyDescent="0.3">
      <c r="B29" s="7" t="s">
        <v>76</v>
      </c>
      <c r="C29" s="7" t="s">
        <v>77</v>
      </c>
      <c r="D29" s="7" t="s">
        <v>78</v>
      </c>
      <c r="F29" s="6" t="s">
        <v>5</v>
      </c>
      <c r="G29" s="6" t="s">
        <v>6</v>
      </c>
      <c r="H29" s="6" t="s">
        <v>7</v>
      </c>
    </row>
    <row r="30" spans="2:8" x14ac:dyDescent="0.3">
      <c r="B30" s="3">
        <f>B28+K3</f>
        <v>613769.7635</v>
      </c>
      <c r="C30" s="3">
        <f>C28+K4</f>
        <v>6659461.3728700001</v>
      </c>
      <c r="D30" s="4">
        <f>D28+K5</f>
        <v>135.78540000000001</v>
      </c>
      <c r="F30" s="8">
        <f>C30-F28</f>
        <v>5.7869999669492245E-2</v>
      </c>
      <c r="G30" s="8">
        <f>B30-G28</f>
        <v>-4.5000000391155481E-3</v>
      </c>
      <c r="H30" s="9">
        <f>D30-H28</f>
        <v>5.9667000000018788E-2</v>
      </c>
    </row>
    <row r="32" spans="2:8" x14ac:dyDescent="0.3">
      <c r="B32" s="5" t="s">
        <v>84</v>
      </c>
      <c r="D32">
        <v>160</v>
      </c>
      <c r="F32" s="10" t="s">
        <v>66</v>
      </c>
      <c r="G32" s="22">
        <f>D32/0.36</f>
        <v>444.44444444444446</v>
      </c>
    </row>
    <row r="33" spans="2:8" x14ac:dyDescent="0.3">
      <c r="B33" s="1" t="s">
        <v>68</v>
      </c>
      <c r="C33" s="1" t="s">
        <v>69</v>
      </c>
      <c r="D33" s="1" t="s">
        <v>70</v>
      </c>
      <c r="F33" s="1" t="s">
        <v>71</v>
      </c>
      <c r="G33" s="1" t="s">
        <v>72</v>
      </c>
      <c r="H33" s="1" t="s">
        <v>73</v>
      </c>
    </row>
    <row r="34" spans="2:8" x14ac:dyDescent="0.3">
      <c r="B34" s="2">
        <v>-30.418399999999998</v>
      </c>
      <c r="C34" s="2">
        <v>-12.4672</v>
      </c>
      <c r="D34" s="2">
        <v>-18.069400000000002</v>
      </c>
      <c r="F34" s="4">
        <v>6659457.5020000003</v>
      </c>
      <c r="G34" s="4">
        <v>613770.495</v>
      </c>
      <c r="H34" s="4">
        <v>135.74415490000001</v>
      </c>
    </row>
    <row r="35" spans="2:8" x14ac:dyDescent="0.3">
      <c r="B35" s="7" t="s">
        <v>76</v>
      </c>
      <c r="C35" s="7" t="s">
        <v>77</v>
      </c>
      <c r="D35" s="7" t="s">
        <v>78</v>
      </c>
      <c r="F35" s="6" t="s">
        <v>5</v>
      </c>
      <c r="G35" s="6" t="s">
        <v>6</v>
      </c>
      <c r="H35" s="6" t="s">
        <v>7</v>
      </c>
    </row>
    <row r="36" spans="2:8" x14ac:dyDescent="0.3">
      <c r="B36" s="3">
        <f>B34+K3</f>
        <v>613770.58160000003</v>
      </c>
      <c r="C36" s="3">
        <f>C34+K4</f>
        <v>6659457.5328000002</v>
      </c>
      <c r="D36" s="4">
        <f>D34+K5</f>
        <v>135.79060000000001</v>
      </c>
      <c r="F36" s="8">
        <f>C36-F34</f>
        <v>3.0799999833106995E-2</v>
      </c>
      <c r="G36" s="20">
        <f>B36-G34</f>
        <v>8.6600000038743019E-2</v>
      </c>
      <c r="H36" s="8">
        <f>D36-H34</f>
        <v>4.6445099999999684E-2</v>
      </c>
    </row>
    <row r="38" spans="2:8" x14ac:dyDescent="0.3">
      <c r="B38" s="5" t="s">
        <v>85</v>
      </c>
    </row>
    <row r="39" spans="2:8" x14ac:dyDescent="0.3">
      <c r="B39" s="1" t="s">
        <v>68</v>
      </c>
      <c r="C39" s="1" t="s">
        <v>69</v>
      </c>
      <c r="D39" s="1" t="s">
        <v>70</v>
      </c>
      <c r="F39" s="1" t="s">
        <v>71</v>
      </c>
      <c r="G39" s="1" t="s">
        <v>72</v>
      </c>
      <c r="H39" s="1" t="s">
        <v>73</v>
      </c>
    </row>
    <row r="40" spans="2:8" x14ac:dyDescent="0.3">
      <c r="B40" s="2">
        <v>-25.478300000000001</v>
      </c>
      <c r="C40" s="2">
        <v>-11.133100000000001</v>
      </c>
      <c r="D40" s="2">
        <v>-18.241199999999999</v>
      </c>
      <c r="F40" s="4">
        <v>6659458.8389999997</v>
      </c>
      <c r="G40" s="4">
        <v>613775.41099999996</v>
      </c>
      <c r="H40" s="4">
        <v>135.61618100000001</v>
      </c>
    </row>
    <row r="41" spans="2:8" x14ac:dyDescent="0.3">
      <c r="B41" s="7" t="s">
        <v>76</v>
      </c>
      <c r="C41" s="7" t="s">
        <v>77</v>
      </c>
      <c r="D41" s="7" t="s">
        <v>78</v>
      </c>
      <c r="F41" s="6" t="s">
        <v>5</v>
      </c>
      <c r="G41" s="6" t="s">
        <v>6</v>
      </c>
      <c r="H41" s="6" t="s">
        <v>7</v>
      </c>
    </row>
    <row r="42" spans="2:8" x14ac:dyDescent="0.3">
      <c r="B42" s="3">
        <f>B40+K3</f>
        <v>613775.52170000004</v>
      </c>
      <c r="C42" s="3">
        <f>C40+K4</f>
        <v>6659458.8668999998</v>
      </c>
      <c r="D42" s="4">
        <f>D40+K5</f>
        <v>135.61880000000002</v>
      </c>
      <c r="F42" s="8">
        <f>C42-F40</f>
        <v>2.7900000102818012E-2</v>
      </c>
      <c r="G42" s="9">
        <f>B42-G40</f>
        <v>0.11070000007748604</v>
      </c>
      <c r="H42" s="8">
        <f>D42-H40</f>
        <v>2.6190000000099189E-3</v>
      </c>
    </row>
    <row r="44" spans="2:8" x14ac:dyDescent="0.3">
      <c r="B44" s="5" t="s">
        <v>86</v>
      </c>
      <c r="D44">
        <v>210</v>
      </c>
      <c r="F44" s="10"/>
      <c r="G44" s="11"/>
    </row>
    <row r="45" spans="2:8" x14ac:dyDescent="0.3">
      <c r="B45" s="1" t="s">
        <v>68</v>
      </c>
      <c r="C45" s="1" t="s">
        <v>69</v>
      </c>
      <c r="D45" s="1" t="s">
        <v>70</v>
      </c>
      <c r="F45" s="1" t="s">
        <v>71</v>
      </c>
      <c r="G45" s="1" t="s">
        <v>72</v>
      </c>
      <c r="H45" s="1" t="s">
        <v>73</v>
      </c>
    </row>
    <row r="46" spans="2:8" x14ac:dyDescent="0.3">
      <c r="B46" s="2">
        <v>-26.100999999999999</v>
      </c>
      <c r="C46" s="2">
        <v>-14.837</v>
      </c>
      <c r="D46" s="2">
        <v>-17.84</v>
      </c>
      <c r="F46" s="4">
        <v>6659455.1140000001</v>
      </c>
      <c r="G46" s="4">
        <v>613774.826</v>
      </c>
      <c r="H46" s="4">
        <v>136.1401959527</v>
      </c>
    </row>
    <row r="47" spans="2:8" x14ac:dyDescent="0.3">
      <c r="B47" s="7" t="s">
        <v>76</v>
      </c>
      <c r="C47" s="7" t="s">
        <v>77</v>
      </c>
      <c r="D47" s="7" t="s">
        <v>78</v>
      </c>
      <c r="F47" s="6" t="s">
        <v>5</v>
      </c>
      <c r="G47" s="6" t="s">
        <v>6</v>
      </c>
      <c r="H47" s="6" t="s">
        <v>7</v>
      </c>
    </row>
    <row r="48" spans="2:8" x14ac:dyDescent="0.3">
      <c r="B48" s="3">
        <f>B46+K3</f>
        <v>613774.89899999998</v>
      </c>
      <c r="C48" s="3">
        <f>C46+K4</f>
        <v>6659455.1629999997</v>
      </c>
      <c r="D48" s="4">
        <f>D46+K5</f>
        <v>136.02000000000001</v>
      </c>
      <c r="F48" s="20">
        <f>C48-F46</f>
        <v>4.8999999649822712E-2</v>
      </c>
      <c r="G48" s="20">
        <f>B48-G46</f>
        <v>7.299999997485429E-2</v>
      </c>
      <c r="H48" s="9">
        <f>D48-H46</f>
        <v>-0.12019595269998717</v>
      </c>
    </row>
    <row r="50" spans="2:8" x14ac:dyDescent="0.3">
      <c r="B50" s="5" t="s">
        <v>87</v>
      </c>
      <c r="D50">
        <v>122</v>
      </c>
      <c r="F50" s="10" t="s">
        <v>66</v>
      </c>
      <c r="G50" s="22">
        <f>D50/0.2826</f>
        <v>431.70559094125969</v>
      </c>
    </row>
    <row r="51" spans="2:8" x14ac:dyDescent="0.3">
      <c r="B51" s="1" t="s">
        <v>68</v>
      </c>
      <c r="C51" s="1" t="s">
        <v>69</v>
      </c>
      <c r="D51" s="1" t="s">
        <v>70</v>
      </c>
      <c r="F51" s="1" t="s">
        <v>71</v>
      </c>
      <c r="G51" s="1" t="s">
        <v>72</v>
      </c>
      <c r="H51" s="1" t="s">
        <v>73</v>
      </c>
    </row>
    <row r="52" spans="2:8" x14ac:dyDescent="0.3">
      <c r="B52" s="2">
        <v>-21.619399999999999</v>
      </c>
      <c r="C52" s="2">
        <v>-14.5604</v>
      </c>
      <c r="D52" s="2">
        <v>-18.036200000000001</v>
      </c>
      <c r="F52" s="4">
        <v>6659455.4210000001</v>
      </c>
      <c r="G52" s="4">
        <v>613779.32400000002</v>
      </c>
      <c r="H52" s="4">
        <v>135.8193484</v>
      </c>
    </row>
    <row r="53" spans="2:8" x14ac:dyDescent="0.3">
      <c r="B53" s="7" t="s">
        <v>76</v>
      </c>
      <c r="C53" s="7" t="s">
        <v>77</v>
      </c>
      <c r="D53" s="7" t="s">
        <v>78</v>
      </c>
      <c r="F53" s="6" t="s">
        <v>5</v>
      </c>
      <c r="G53" s="6" t="s">
        <v>6</v>
      </c>
      <c r="H53" s="6" t="s">
        <v>7</v>
      </c>
    </row>
    <row r="54" spans="2:8" x14ac:dyDescent="0.3">
      <c r="B54" s="3">
        <f>B52+K3</f>
        <v>613779.38060000003</v>
      </c>
      <c r="C54" s="3">
        <f>C52+K4</f>
        <v>6659455.4396000002</v>
      </c>
      <c r="D54" s="4">
        <f>D52+K5</f>
        <v>135.82380000000001</v>
      </c>
      <c r="F54" s="8">
        <f>C54-F52</f>
        <v>1.8600000068545341E-2</v>
      </c>
      <c r="G54" s="8">
        <f>B54-G52</f>
        <v>5.6600000010803342E-2</v>
      </c>
      <c r="H54" s="8">
        <f>D54-H52</f>
        <v>4.451600000010103E-3</v>
      </c>
    </row>
    <row r="56" spans="2:8" x14ac:dyDescent="0.3">
      <c r="B56" s="5" t="s">
        <v>88</v>
      </c>
      <c r="D56">
        <v>258</v>
      </c>
      <c r="F56" s="10" t="s">
        <v>66</v>
      </c>
      <c r="G56" s="22">
        <f>D56/0.4225</f>
        <v>610.6508875739645</v>
      </c>
    </row>
    <row r="57" spans="2:8" x14ac:dyDescent="0.3">
      <c r="B57" s="1" t="s">
        <v>68</v>
      </c>
      <c r="C57" s="1" t="s">
        <v>69</v>
      </c>
      <c r="D57" s="1" t="s">
        <v>70</v>
      </c>
      <c r="F57" s="1" t="s">
        <v>71</v>
      </c>
      <c r="G57" s="1" t="s">
        <v>72</v>
      </c>
      <c r="H57" s="1" t="s">
        <v>73</v>
      </c>
    </row>
    <row r="58" spans="2:8" x14ac:dyDescent="0.3">
      <c r="B58" s="2">
        <v>-21.214099999999998</v>
      </c>
      <c r="C58" s="2">
        <v>-17.995999999999999</v>
      </c>
      <c r="D58" s="2">
        <v>-18.080300000000001</v>
      </c>
      <c r="F58" s="4">
        <v>6659452.0039999997</v>
      </c>
      <c r="G58" s="4">
        <v>613779.68999999994</v>
      </c>
      <c r="H58" s="4">
        <v>135.7329762224</v>
      </c>
    </row>
    <row r="59" spans="2:8" x14ac:dyDescent="0.3">
      <c r="B59" s="7" t="s">
        <v>76</v>
      </c>
      <c r="C59" s="7" t="s">
        <v>77</v>
      </c>
      <c r="D59" s="7" t="s">
        <v>78</v>
      </c>
      <c r="F59" s="6" t="s">
        <v>5</v>
      </c>
      <c r="G59" s="6" t="s">
        <v>6</v>
      </c>
      <c r="H59" s="6" t="s">
        <v>7</v>
      </c>
    </row>
    <row r="60" spans="2:8" x14ac:dyDescent="0.3">
      <c r="B60" s="3">
        <f>B58+K3</f>
        <v>613779.78590000002</v>
      </c>
      <c r="C60" s="3">
        <f>C58+K4</f>
        <v>6659452.0039999997</v>
      </c>
      <c r="D60" s="4">
        <f>D58+K5</f>
        <v>135.77970000000002</v>
      </c>
      <c r="F60" s="8">
        <f>C60-F58</f>
        <v>0</v>
      </c>
      <c r="G60" s="8">
        <f>B60-G58</f>
        <v>9.590000007301569E-2</v>
      </c>
      <c r="H60" s="8">
        <f>D60-H58</f>
        <v>4.6723777600021776E-2</v>
      </c>
    </row>
    <row r="62" spans="2:8" x14ac:dyDescent="0.3">
      <c r="B62" s="5" t="s">
        <v>89</v>
      </c>
      <c r="D62">
        <v>158</v>
      </c>
      <c r="F62" s="10" t="s">
        <v>66</v>
      </c>
      <c r="G62" s="22">
        <f>D62/0.1256</f>
        <v>1257.9617834394905</v>
      </c>
    </row>
    <row r="63" spans="2:8" x14ac:dyDescent="0.3">
      <c r="B63" s="1" t="s">
        <v>68</v>
      </c>
      <c r="C63" s="1" t="s">
        <v>69</v>
      </c>
      <c r="D63" s="1" t="s">
        <v>70</v>
      </c>
      <c r="F63" s="1" t="s">
        <v>71</v>
      </c>
      <c r="G63" s="1" t="s">
        <v>72</v>
      </c>
      <c r="H63" s="1" t="s">
        <v>73</v>
      </c>
    </row>
    <row r="64" spans="2:8" x14ac:dyDescent="0.3">
      <c r="B64" s="2">
        <v>-17.8596</v>
      </c>
      <c r="C64" s="2">
        <v>-17.5871</v>
      </c>
      <c r="D64" s="2">
        <v>-17.918099999999999</v>
      </c>
      <c r="F64" s="4">
        <v>6659452.3870000001</v>
      </c>
      <c r="G64" s="4">
        <v>613783.076</v>
      </c>
      <c r="H64" s="4">
        <v>135.9297459</v>
      </c>
    </row>
    <row r="65" spans="2:8" x14ac:dyDescent="0.3">
      <c r="B65" s="7" t="s">
        <v>76</v>
      </c>
      <c r="C65" s="7" t="s">
        <v>77</v>
      </c>
      <c r="D65" s="7" t="s">
        <v>78</v>
      </c>
      <c r="F65" s="6" t="s">
        <v>5</v>
      </c>
      <c r="G65" s="6" t="s">
        <v>6</v>
      </c>
      <c r="H65" s="6" t="s">
        <v>7</v>
      </c>
    </row>
    <row r="66" spans="2:8" x14ac:dyDescent="0.3">
      <c r="B66" s="3">
        <f>B64+K3</f>
        <v>613783.14040000003</v>
      </c>
      <c r="C66" s="3">
        <f>C64+K4</f>
        <v>6659452.4128999999</v>
      </c>
      <c r="D66" s="4">
        <f>D64+K5</f>
        <v>135.9419</v>
      </c>
      <c r="F66" s="8">
        <f>C66-F64</f>
        <v>2.5899999774992466E-2</v>
      </c>
      <c r="G66" s="8">
        <f>B66-G64</f>
        <v>6.4400000032037497E-2</v>
      </c>
      <c r="H66" s="8">
        <f>D66-H64</f>
        <v>1.2154100000003609E-2</v>
      </c>
    </row>
    <row r="68" spans="2:8" x14ac:dyDescent="0.3">
      <c r="B68" s="5" t="s">
        <v>32</v>
      </c>
      <c r="D68">
        <v>259</v>
      </c>
      <c r="F68" s="10" t="s">
        <v>66</v>
      </c>
      <c r="G68" s="22">
        <f>D68/0.36</f>
        <v>719.44444444444446</v>
      </c>
    </row>
    <row r="69" spans="2:8" x14ac:dyDescent="0.3">
      <c r="B69" s="1" t="s">
        <v>68</v>
      </c>
      <c r="C69" s="1" t="s">
        <v>69</v>
      </c>
      <c r="D69" s="1" t="s">
        <v>70</v>
      </c>
      <c r="F69" s="1" t="s">
        <v>71</v>
      </c>
      <c r="G69" s="1" t="s">
        <v>72</v>
      </c>
      <c r="H69" s="1" t="s">
        <v>73</v>
      </c>
    </row>
    <row r="70" spans="2:8" x14ac:dyDescent="0.3">
      <c r="B70" s="2">
        <v>80.655000000000001</v>
      </c>
      <c r="C70" s="2">
        <v>-158.608</v>
      </c>
      <c r="D70" s="2">
        <v>3.2549100000000002</v>
      </c>
      <c r="F70" s="4">
        <v>6659311.3799999999</v>
      </c>
      <c r="G70" s="4">
        <v>613881.60499999998</v>
      </c>
      <c r="H70" s="4">
        <v>157.05361099999999</v>
      </c>
    </row>
    <row r="71" spans="2:8" x14ac:dyDescent="0.3">
      <c r="B71" s="7" t="s">
        <v>76</v>
      </c>
      <c r="C71" s="7" t="s">
        <v>77</v>
      </c>
      <c r="D71" s="7" t="s">
        <v>78</v>
      </c>
      <c r="F71" s="6" t="s">
        <v>5</v>
      </c>
      <c r="G71" s="6" t="s">
        <v>6</v>
      </c>
      <c r="H71" s="6" t="s">
        <v>7</v>
      </c>
    </row>
    <row r="72" spans="2:8" x14ac:dyDescent="0.3">
      <c r="B72" s="3">
        <f>B70+K3</f>
        <v>613881.65500000003</v>
      </c>
      <c r="C72" s="3">
        <f>C70+K4</f>
        <v>6659311.392</v>
      </c>
      <c r="D72" s="4">
        <f>D70+K5</f>
        <v>157.11491000000001</v>
      </c>
      <c r="F72" s="8">
        <f>C72-F70</f>
        <v>1.2000000104308128E-2</v>
      </c>
      <c r="G72" s="8">
        <f>B72-G70</f>
        <v>5.0000000046566129E-2</v>
      </c>
      <c r="H72" s="9">
        <f>D72-H70</f>
        <v>6.1299000000019532E-2</v>
      </c>
    </row>
    <row r="74" spans="2:8" x14ac:dyDescent="0.3">
      <c r="B74" s="5" t="s">
        <v>33</v>
      </c>
      <c r="D74">
        <v>474</v>
      </c>
    </row>
    <row r="75" spans="2:8" x14ac:dyDescent="0.3">
      <c r="B75" s="1" t="s">
        <v>68</v>
      </c>
      <c r="C75" s="1" t="s">
        <v>69</v>
      </c>
      <c r="D75" s="1" t="s">
        <v>70</v>
      </c>
      <c r="F75" s="1" t="s">
        <v>71</v>
      </c>
      <c r="G75" s="1" t="s">
        <v>72</v>
      </c>
      <c r="H75" s="1" t="s">
        <v>73</v>
      </c>
    </row>
    <row r="76" spans="2:8" x14ac:dyDescent="0.3">
      <c r="B76" s="2">
        <v>77.085999000000001</v>
      </c>
      <c r="C76" s="2">
        <v>-158.600998</v>
      </c>
      <c r="D76" s="2">
        <v>3.3370000000000002</v>
      </c>
      <c r="F76" s="4">
        <v>6659311.4040000001</v>
      </c>
      <c r="G76" s="4">
        <v>613878.022</v>
      </c>
      <c r="H76" s="4">
        <v>157.34868015629999</v>
      </c>
    </row>
    <row r="77" spans="2:8" x14ac:dyDescent="0.3">
      <c r="B77" s="7" t="s">
        <v>76</v>
      </c>
      <c r="C77" s="7" t="s">
        <v>77</v>
      </c>
      <c r="D77" s="7" t="s">
        <v>78</v>
      </c>
      <c r="F77" s="6" t="s">
        <v>5</v>
      </c>
      <c r="G77" s="6" t="s">
        <v>6</v>
      </c>
      <c r="H77" s="6" t="s">
        <v>7</v>
      </c>
    </row>
    <row r="78" spans="2:8" x14ac:dyDescent="0.3">
      <c r="B78" s="3">
        <f>B76+K3</f>
        <v>613878.085999</v>
      </c>
      <c r="C78" s="3">
        <f>C76+K4</f>
        <v>6659311.3990019998</v>
      </c>
      <c r="D78" s="4">
        <f>D76+K5</f>
        <v>157.197</v>
      </c>
      <c r="F78" s="8">
        <f>C78-F76</f>
        <v>-4.9980003386735916E-3</v>
      </c>
      <c r="G78" s="20">
        <f>B78-G76</f>
        <v>6.3999000005424023E-2</v>
      </c>
      <c r="H78" s="9">
        <f>D78-H76</f>
        <v>-0.15168015629998877</v>
      </c>
    </row>
    <row r="80" spans="2:8" x14ac:dyDescent="0.3">
      <c r="B80" s="5" t="s">
        <v>34</v>
      </c>
      <c r="D80">
        <v>169</v>
      </c>
      <c r="F80" s="10" t="s">
        <v>66</v>
      </c>
      <c r="G80" s="22">
        <f>D80/0.2826</f>
        <v>598.01840056617118</v>
      </c>
    </row>
    <row r="81" spans="2:8" x14ac:dyDescent="0.3">
      <c r="B81" s="1" t="s">
        <v>68</v>
      </c>
      <c r="C81" s="1" t="s">
        <v>69</v>
      </c>
      <c r="D81" s="1" t="s">
        <v>70</v>
      </c>
      <c r="F81" s="1" t="s">
        <v>71</v>
      </c>
      <c r="G81" s="1" t="s">
        <v>72</v>
      </c>
      <c r="H81" s="1" t="s">
        <v>73</v>
      </c>
    </row>
    <row r="82" spans="2:8" x14ac:dyDescent="0.3">
      <c r="B82" s="2">
        <v>76.638099999999994</v>
      </c>
      <c r="C82" s="2">
        <v>-155.69499999999999</v>
      </c>
      <c r="D82" s="2">
        <v>3.4921000000000002</v>
      </c>
      <c r="F82" s="4">
        <v>6659314.2489999998</v>
      </c>
      <c r="G82" s="4">
        <v>613877.53599999996</v>
      </c>
      <c r="H82" s="4">
        <v>157.31780000000001</v>
      </c>
    </row>
    <row r="83" spans="2:8" x14ac:dyDescent="0.3">
      <c r="B83" s="7" t="s">
        <v>76</v>
      </c>
      <c r="C83" s="7" t="s">
        <v>77</v>
      </c>
      <c r="D83" s="7" t="s">
        <v>78</v>
      </c>
      <c r="F83" s="6" t="s">
        <v>5</v>
      </c>
      <c r="G83" s="6" t="s">
        <v>6</v>
      </c>
      <c r="H83" s="6" t="s">
        <v>7</v>
      </c>
    </row>
    <row r="84" spans="2:8" x14ac:dyDescent="0.3">
      <c r="B84" s="3">
        <f>B82+K3</f>
        <v>613877.63809999998</v>
      </c>
      <c r="C84" s="3">
        <f>C82+K4</f>
        <v>6659314.3049999997</v>
      </c>
      <c r="D84" s="4">
        <f>D82+K5</f>
        <v>157.35210000000001</v>
      </c>
      <c r="F84" s="8">
        <f>C84-F82</f>
        <v>5.5999999865889549E-2</v>
      </c>
      <c r="G84" s="9">
        <f>B84-G82</f>
        <v>0.10210000001825392</v>
      </c>
      <c r="H84" s="8">
        <f>D84-H82</f>
        <v>3.4300000000001774E-2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71631A-848E-4F40-93D1-8D27D623D1D5}">
  <dimension ref="B1:K84"/>
  <sheetViews>
    <sheetView topLeftCell="A76" zoomScaleNormal="100" workbookViewId="0">
      <selection activeCell="E80" sqref="E80"/>
    </sheetView>
  </sheetViews>
  <sheetFormatPr baseColWidth="10" defaultColWidth="11.44140625" defaultRowHeight="14.4" x14ac:dyDescent="0.3"/>
  <cols>
    <col min="3" max="3" width="12.6640625" customWidth="1"/>
    <col min="6" max="6" width="13.33203125" customWidth="1"/>
    <col min="7" max="7" width="12.6640625" customWidth="1"/>
  </cols>
  <sheetData>
    <row r="1" spans="2:11" x14ac:dyDescent="0.3">
      <c r="D1" s="5" t="s">
        <v>64</v>
      </c>
    </row>
    <row r="2" spans="2:11" x14ac:dyDescent="0.3">
      <c r="B2" s="5" t="s">
        <v>65</v>
      </c>
      <c r="D2">
        <v>189</v>
      </c>
      <c r="F2" s="10" t="s">
        <v>66</v>
      </c>
      <c r="G2" s="22">
        <f>D2/0.25</f>
        <v>756</v>
      </c>
      <c r="J2" t="s">
        <v>90</v>
      </c>
    </row>
    <row r="3" spans="2:11" x14ac:dyDescent="0.3">
      <c r="B3" s="1" t="s">
        <v>68</v>
      </c>
      <c r="C3" s="1" t="s">
        <v>69</v>
      </c>
      <c r="D3" s="1" t="s">
        <v>70</v>
      </c>
      <c r="F3" s="1" t="s">
        <v>71</v>
      </c>
      <c r="G3" s="1" t="s">
        <v>72</v>
      </c>
      <c r="H3" s="1" t="s">
        <v>73</v>
      </c>
      <c r="J3" s="2" t="s">
        <v>74</v>
      </c>
      <c r="K3" s="2">
        <v>613801</v>
      </c>
    </row>
    <row r="4" spans="2:11" x14ac:dyDescent="0.3">
      <c r="B4" s="2">
        <v>103.503</v>
      </c>
      <c r="C4" s="2">
        <v>98.109499999999997</v>
      </c>
      <c r="D4" s="2">
        <v>-20.482800000000001</v>
      </c>
      <c r="F4" s="4">
        <v>6659568.0580000002</v>
      </c>
      <c r="G4" s="4">
        <v>613904.45900000003</v>
      </c>
      <c r="H4" s="4">
        <v>133.3459</v>
      </c>
      <c r="J4" s="2" t="s">
        <v>75</v>
      </c>
      <c r="K4" s="2">
        <v>6659470</v>
      </c>
    </row>
    <row r="5" spans="2:11" x14ac:dyDescent="0.3">
      <c r="B5" s="7" t="s">
        <v>76</v>
      </c>
      <c r="C5" s="7" t="s">
        <v>77</v>
      </c>
      <c r="D5" s="7" t="s">
        <v>78</v>
      </c>
      <c r="F5" s="6" t="s">
        <v>5</v>
      </c>
      <c r="G5" s="6" t="s">
        <v>6</v>
      </c>
      <c r="H5" s="6" t="s">
        <v>7</v>
      </c>
      <c r="J5" s="2" t="s">
        <v>79</v>
      </c>
      <c r="K5" s="2">
        <v>153.86000000000001</v>
      </c>
    </row>
    <row r="6" spans="2:11" x14ac:dyDescent="0.3">
      <c r="B6" s="4">
        <f>B4+K3</f>
        <v>613904.50300000003</v>
      </c>
      <c r="C6" s="4">
        <f>C4+K4</f>
        <v>6659568.1095000003</v>
      </c>
      <c r="D6" s="4">
        <f>D4+K5</f>
        <v>133.37720000000002</v>
      </c>
      <c r="F6" s="8">
        <f>C6-F4</f>
        <v>5.1500000059604645E-2</v>
      </c>
      <c r="G6" s="20">
        <f>B6-G4</f>
        <v>4.3999999994412065E-2</v>
      </c>
      <c r="H6" s="8">
        <f>D6-H4</f>
        <v>3.1300000000015871E-2</v>
      </c>
    </row>
    <row r="8" spans="2:11" x14ac:dyDescent="0.3">
      <c r="B8" s="5" t="s">
        <v>80</v>
      </c>
      <c r="F8" s="10" t="s">
        <v>66</v>
      </c>
      <c r="G8" s="22">
        <f>D8/0.4225</f>
        <v>0</v>
      </c>
    </row>
    <row r="9" spans="2:11" x14ac:dyDescent="0.3">
      <c r="B9" s="1" t="s">
        <v>68</v>
      </c>
      <c r="C9" s="1" t="s">
        <v>69</v>
      </c>
      <c r="D9" s="1" t="s">
        <v>70</v>
      </c>
      <c r="F9" s="1" t="s">
        <v>71</v>
      </c>
      <c r="G9" s="1" t="s">
        <v>72</v>
      </c>
      <c r="H9" s="1" t="s">
        <v>73</v>
      </c>
    </row>
    <row r="10" spans="2:11" x14ac:dyDescent="0.3">
      <c r="B10" s="2">
        <v>103.65</v>
      </c>
      <c r="C10" s="2">
        <v>96.221199999999996</v>
      </c>
      <c r="D10" s="2">
        <v>-20.3874</v>
      </c>
      <c r="F10" s="4">
        <v>6659566.1140000001</v>
      </c>
      <c r="G10" s="4">
        <v>613904.60400000005</v>
      </c>
      <c r="H10" s="4">
        <v>133.43850470000001</v>
      </c>
    </row>
    <row r="11" spans="2:11" x14ac:dyDescent="0.3">
      <c r="B11" s="7" t="s">
        <v>76</v>
      </c>
      <c r="C11" s="7" t="s">
        <v>77</v>
      </c>
      <c r="D11" s="7" t="s">
        <v>78</v>
      </c>
      <c r="F11" s="6" t="s">
        <v>5</v>
      </c>
      <c r="G11" s="6" t="s">
        <v>6</v>
      </c>
      <c r="H11" s="6" t="s">
        <v>7</v>
      </c>
    </row>
    <row r="12" spans="2:11" x14ac:dyDescent="0.3">
      <c r="B12" s="4">
        <f>B10+K3</f>
        <v>613904.65</v>
      </c>
      <c r="C12" s="4">
        <f>C10+K4</f>
        <v>6659566.2211999996</v>
      </c>
      <c r="D12" s="4">
        <f>D10+K5</f>
        <v>133.4726</v>
      </c>
      <c r="F12" s="9">
        <f>C12-F10</f>
        <v>0.10719999950379133</v>
      </c>
      <c r="G12" s="20">
        <f>B12-G10</f>
        <v>4.5999999972991645E-2</v>
      </c>
      <c r="H12" s="8">
        <f>D12-H10</f>
        <v>3.4095299999989948E-2</v>
      </c>
    </row>
    <row r="14" spans="2:11" x14ac:dyDescent="0.3">
      <c r="B14" s="5" t="s">
        <v>81</v>
      </c>
      <c r="D14">
        <v>68</v>
      </c>
      <c r="F14" s="10" t="s">
        <v>66</v>
      </c>
      <c r="G14" s="11">
        <f>D14/0.25</f>
        <v>272</v>
      </c>
    </row>
    <row r="15" spans="2:11" x14ac:dyDescent="0.3">
      <c r="B15" s="1" t="s">
        <v>68</v>
      </c>
      <c r="C15" s="1" t="s">
        <v>69</v>
      </c>
      <c r="D15" s="1" t="s">
        <v>70</v>
      </c>
      <c r="F15" s="1" t="s">
        <v>71</v>
      </c>
      <c r="G15" s="1" t="s">
        <v>72</v>
      </c>
      <c r="H15" s="1" t="s">
        <v>73</v>
      </c>
    </row>
    <row r="16" spans="2:11" x14ac:dyDescent="0.3">
      <c r="B16" s="2">
        <v>93.231200000000001</v>
      </c>
      <c r="C16" s="2">
        <v>91.350899999999996</v>
      </c>
      <c r="D16" s="2">
        <v>-19.4817</v>
      </c>
      <c r="F16" s="4">
        <v>6659561.2709999997</v>
      </c>
      <c r="G16" s="4">
        <v>613894.20299999998</v>
      </c>
      <c r="H16" s="4">
        <v>134.37989999999999</v>
      </c>
    </row>
    <row r="17" spans="2:8" x14ac:dyDescent="0.3">
      <c r="B17" s="7" t="s">
        <v>76</v>
      </c>
      <c r="C17" s="7" t="s">
        <v>77</v>
      </c>
      <c r="D17" s="7" t="s">
        <v>78</v>
      </c>
      <c r="F17" s="6" t="s">
        <v>5</v>
      </c>
      <c r="G17" s="6" t="s">
        <v>6</v>
      </c>
      <c r="H17" s="6" t="s">
        <v>7</v>
      </c>
    </row>
    <row r="18" spans="2:8" x14ac:dyDescent="0.3">
      <c r="B18" s="4">
        <f>B16+K3</f>
        <v>613894.23120000004</v>
      </c>
      <c r="C18" s="4">
        <f>C16+K4</f>
        <v>6659561.3509</v>
      </c>
      <c r="D18" s="4">
        <f>D16+K5</f>
        <v>134.37830000000002</v>
      </c>
      <c r="F18" s="8">
        <f>C18-F16</f>
        <v>7.9900000244379044E-2</v>
      </c>
      <c r="G18" s="20">
        <f>B18-G16</f>
        <v>2.8200000058859587E-2</v>
      </c>
      <c r="H18" s="8">
        <f>D18-H16</f>
        <v>-1.5999999999678494E-3</v>
      </c>
    </row>
    <row r="20" spans="2:8" x14ac:dyDescent="0.3">
      <c r="B20" s="5" t="s">
        <v>82</v>
      </c>
      <c r="D20">
        <v>282</v>
      </c>
    </row>
    <row r="21" spans="2:8" x14ac:dyDescent="0.3">
      <c r="B21" s="1" t="s">
        <v>68</v>
      </c>
      <c r="C21" s="1" t="s">
        <v>69</v>
      </c>
      <c r="D21" s="1" t="s">
        <v>70</v>
      </c>
      <c r="F21" s="1" t="s">
        <v>71</v>
      </c>
      <c r="G21" s="1" t="s">
        <v>72</v>
      </c>
      <c r="H21" s="1" t="s">
        <v>73</v>
      </c>
    </row>
    <row r="22" spans="2:8" x14ac:dyDescent="0.3">
      <c r="B22" s="2">
        <v>92.739998</v>
      </c>
      <c r="C22" s="2">
        <v>96.517998000000006</v>
      </c>
      <c r="D22" s="2">
        <v>-19.985001</v>
      </c>
      <c r="F22" s="4">
        <v>6659566.4400000004</v>
      </c>
      <c r="G22" s="4">
        <v>613893.68799999997</v>
      </c>
      <c r="H22" s="4">
        <v>134.00423699999999</v>
      </c>
    </row>
    <row r="23" spans="2:8" x14ac:dyDescent="0.3">
      <c r="B23" s="7" t="s">
        <v>76</v>
      </c>
      <c r="C23" s="7" t="s">
        <v>77</v>
      </c>
      <c r="D23" s="7" t="s">
        <v>78</v>
      </c>
      <c r="F23" s="6" t="s">
        <v>5</v>
      </c>
      <c r="G23" s="6" t="s">
        <v>6</v>
      </c>
      <c r="H23" s="6" t="s">
        <v>7</v>
      </c>
    </row>
    <row r="24" spans="2:8" x14ac:dyDescent="0.3">
      <c r="B24" s="4">
        <f>B22+K3</f>
        <v>613893.73999799998</v>
      </c>
      <c r="C24" s="4">
        <f>C22+K4</f>
        <v>6659566.5179979997</v>
      </c>
      <c r="D24" s="4">
        <f>D22+K5</f>
        <v>133.874999</v>
      </c>
      <c r="F24" s="8">
        <f>C24-F22</f>
        <v>7.7997999265789986E-2</v>
      </c>
      <c r="G24" s="8">
        <f>B24-G22</f>
        <v>5.1998000009916723E-2</v>
      </c>
      <c r="H24" s="9">
        <f>D24-H22</f>
        <v>-0.12923799999998664</v>
      </c>
    </row>
    <row r="26" spans="2:8" x14ac:dyDescent="0.3">
      <c r="B26" s="5" t="s">
        <v>83</v>
      </c>
      <c r="D26">
        <v>125</v>
      </c>
      <c r="F26" s="10" t="s">
        <v>66</v>
      </c>
      <c r="G26" s="11">
        <f>D26/0.25</f>
        <v>500</v>
      </c>
    </row>
    <row r="27" spans="2:8" x14ac:dyDescent="0.3">
      <c r="B27" s="1" t="s">
        <v>68</v>
      </c>
      <c r="C27" s="1" t="s">
        <v>69</v>
      </c>
      <c r="D27" s="1" t="s">
        <v>70</v>
      </c>
      <c r="F27" s="1" t="s">
        <v>71</v>
      </c>
      <c r="G27" s="1" t="s">
        <v>72</v>
      </c>
      <c r="H27" s="1" t="s">
        <v>73</v>
      </c>
    </row>
    <row r="28" spans="2:8" x14ac:dyDescent="0.3">
      <c r="B28" s="2">
        <v>-31.2621</v>
      </c>
      <c r="C28" s="2">
        <v>-8.6574600000000004</v>
      </c>
      <c r="D28" s="2">
        <v>-18.065899999999999</v>
      </c>
      <c r="F28" s="4">
        <v>6659461.3150000004</v>
      </c>
      <c r="G28" s="4">
        <v>613769.76800000004</v>
      </c>
      <c r="H28" s="4">
        <v>135.72573299999999</v>
      </c>
    </row>
    <row r="29" spans="2:8" x14ac:dyDescent="0.3">
      <c r="B29" s="7" t="s">
        <v>76</v>
      </c>
      <c r="C29" s="7" t="s">
        <v>77</v>
      </c>
      <c r="D29" s="7" t="s">
        <v>78</v>
      </c>
      <c r="F29" s="6" t="s">
        <v>5</v>
      </c>
      <c r="G29" s="6" t="s">
        <v>6</v>
      </c>
      <c r="H29" s="6" t="s">
        <v>7</v>
      </c>
    </row>
    <row r="30" spans="2:8" x14ac:dyDescent="0.3">
      <c r="B30" s="3">
        <f>B28+K3</f>
        <v>613769.73789999995</v>
      </c>
      <c r="C30" s="3">
        <f>C28+K4</f>
        <v>6659461.3425399996</v>
      </c>
      <c r="D30" s="4">
        <f>D28+K5</f>
        <v>135.79410000000001</v>
      </c>
      <c r="F30" s="8">
        <f>C30-F28</f>
        <v>2.7539999224245548E-2</v>
      </c>
      <c r="G30" s="8">
        <f>B30-G28</f>
        <v>-3.0100000090897083E-2</v>
      </c>
      <c r="H30" s="9">
        <f>D30-H28</f>
        <v>6.8367000000023381E-2</v>
      </c>
    </row>
    <row r="32" spans="2:8" x14ac:dyDescent="0.3">
      <c r="B32" s="5" t="s">
        <v>84</v>
      </c>
      <c r="D32">
        <v>170</v>
      </c>
      <c r="F32" s="10" t="s">
        <v>66</v>
      </c>
      <c r="G32" s="22">
        <f>D32/0.36</f>
        <v>472.22222222222223</v>
      </c>
    </row>
    <row r="33" spans="2:8" x14ac:dyDescent="0.3">
      <c r="B33" s="1" t="s">
        <v>68</v>
      </c>
      <c r="C33" s="1" t="s">
        <v>69</v>
      </c>
      <c r="D33" s="1" t="s">
        <v>70</v>
      </c>
      <c r="F33" s="1" t="s">
        <v>71</v>
      </c>
      <c r="G33" s="1" t="s">
        <v>72</v>
      </c>
      <c r="H33" s="1" t="s">
        <v>73</v>
      </c>
    </row>
    <row r="34" spans="2:8" x14ac:dyDescent="0.3">
      <c r="B34" s="2">
        <v>-30.5792</v>
      </c>
      <c r="C34" s="2">
        <v>-12.472799999999999</v>
      </c>
      <c r="D34" s="2">
        <v>-18.055900000000001</v>
      </c>
      <c r="F34" s="4">
        <v>6659457.5020000003</v>
      </c>
      <c r="G34" s="4">
        <v>613770.495</v>
      </c>
      <c r="H34" s="4">
        <v>135.74415490000001</v>
      </c>
    </row>
    <row r="35" spans="2:8" x14ac:dyDescent="0.3">
      <c r="B35" s="7" t="s">
        <v>76</v>
      </c>
      <c r="C35" s="7" t="s">
        <v>77</v>
      </c>
      <c r="D35" s="7" t="s">
        <v>78</v>
      </c>
      <c r="F35" s="6" t="s">
        <v>5</v>
      </c>
      <c r="G35" s="6" t="s">
        <v>6</v>
      </c>
      <c r="H35" s="6" t="s">
        <v>7</v>
      </c>
    </row>
    <row r="36" spans="2:8" x14ac:dyDescent="0.3">
      <c r="B36" s="3">
        <f>B34+K3</f>
        <v>613770.42079999996</v>
      </c>
      <c r="C36" s="3">
        <f>C34+K4</f>
        <v>6659457.5272000004</v>
      </c>
      <c r="D36" s="4">
        <f>D34+K5</f>
        <v>135.80410000000001</v>
      </c>
      <c r="F36" s="8">
        <f>C36-F34</f>
        <v>2.5200000032782555E-2</v>
      </c>
      <c r="G36" s="20">
        <f>B36-G34</f>
        <v>-7.4200000031851232E-2</v>
      </c>
      <c r="H36" s="9">
        <f>D36-H34</f>
        <v>5.994509999999309E-2</v>
      </c>
    </row>
    <row r="38" spans="2:8" x14ac:dyDescent="0.3">
      <c r="B38" s="5" t="s">
        <v>85</v>
      </c>
    </row>
    <row r="39" spans="2:8" x14ac:dyDescent="0.3">
      <c r="B39" s="1" t="s">
        <v>68</v>
      </c>
      <c r="C39" s="1" t="s">
        <v>69</v>
      </c>
      <c r="D39" s="1" t="s">
        <v>70</v>
      </c>
      <c r="F39" s="1" t="s">
        <v>71</v>
      </c>
      <c r="G39" s="1" t="s">
        <v>72</v>
      </c>
      <c r="H39" s="1" t="s">
        <v>73</v>
      </c>
    </row>
    <row r="40" spans="2:8" x14ac:dyDescent="0.3">
      <c r="B40" s="2">
        <v>-25.6142</v>
      </c>
      <c r="C40" s="2">
        <v>-11.2004</v>
      </c>
      <c r="D40" s="2">
        <v>-18.214200000000002</v>
      </c>
      <c r="F40" s="4">
        <v>6659458.8389999997</v>
      </c>
      <c r="G40" s="4">
        <v>613775.41099999996</v>
      </c>
      <c r="H40" s="4">
        <v>135.61618100000001</v>
      </c>
    </row>
    <row r="41" spans="2:8" x14ac:dyDescent="0.3">
      <c r="B41" s="7" t="s">
        <v>76</v>
      </c>
      <c r="C41" s="7" t="s">
        <v>77</v>
      </c>
      <c r="D41" s="7" t="s">
        <v>78</v>
      </c>
      <c r="F41" s="6" t="s">
        <v>5</v>
      </c>
      <c r="G41" s="6" t="s">
        <v>6</v>
      </c>
      <c r="H41" s="6" t="s">
        <v>7</v>
      </c>
    </row>
    <row r="42" spans="2:8" x14ac:dyDescent="0.3">
      <c r="B42" s="3">
        <f>B40+K3</f>
        <v>613775.38580000005</v>
      </c>
      <c r="C42" s="3">
        <f>C40+K4</f>
        <v>6659458.7995999996</v>
      </c>
      <c r="D42" s="4">
        <f>D40+K5</f>
        <v>135.64580000000001</v>
      </c>
      <c r="F42" s="8">
        <f>C42-F40</f>
        <v>-3.9400000125169754E-2</v>
      </c>
      <c r="G42" s="20">
        <f>B42-G40</f>
        <v>-2.5199999916367233E-2</v>
      </c>
      <c r="H42" s="8">
        <f>D42-H40</f>
        <v>2.9618999999996731E-2</v>
      </c>
    </row>
    <row r="44" spans="2:8" x14ac:dyDescent="0.3">
      <c r="B44" s="5" t="s">
        <v>86</v>
      </c>
      <c r="F44" s="10"/>
      <c r="G44" s="11"/>
    </row>
    <row r="45" spans="2:8" x14ac:dyDescent="0.3">
      <c r="B45" s="1" t="s">
        <v>68</v>
      </c>
      <c r="C45" s="1" t="s">
        <v>69</v>
      </c>
      <c r="D45" s="1" t="s">
        <v>70</v>
      </c>
      <c r="F45" s="1" t="s">
        <v>71</v>
      </c>
      <c r="G45" s="1" t="s">
        <v>72</v>
      </c>
      <c r="H45" s="1" t="s">
        <v>73</v>
      </c>
    </row>
    <row r="46" spans="2:8" x14ac:dyDescent="0.3">
      <c r="B46" s="2">
        <v>-26.179001</v>
      </c>
      <c r="C46" s="2">
        <v>-14.952</v>
      </c>
      <c r="D46" s="2">
        <v>-17.844999000000001</v>
      </c>
      <c r="F46" s="4">
        <v>6659455.1140000001</v>
      </c>
      <c r="G46" s="4">
        <v>613774.826</v>
      </c>
      <c r="H46" s="4">
        <v>136.1401959527</v>
      </c>
    </row>
    <row r="47" spans="2:8" x14ac:dyDescent="0.3">
      <c r="B47" s="7" t="s">
        <v>76</v>
      </c>
      <c r="C47" s="7" t="s">
        <v>77</v>
      </c>
      <c r="D47" s="7" t="s">
        <v>78</v>
      </c>
      <c r="F47" s="6" t="s">
        <v>5</v>
      </c>
      <c r="G47" s="6" t="s">
        <v>6</v>
      </c>
      <c r="H47" s="6" t="s">
        <v>7</v>
      </c>
    </row>
    <row r="48" spans="2:8" x14ac:dyDescent="0.3">
      <c r="B48" s="3">
        <f>B46+K3</f>
        <v>613774.82099899999</v>
      </c>
      <c r="C48" s="3">
        <f>C46+K4</f>
        <v>6659455.0480000004</v>
      </c>
      <c r="D48" s="4">
        <f>D46+K5</f>
        <v>136.01500100000001</v>
      </c>
      <c r="F48" s="20">
        <f>C48-F46</f>
        <v>-6.5999999642372131E-2</v>
      </c>
      <c r="G48" s="20">
        <f>B48-G46</f>
        <v>-5.0010000122711062E-3</v>
      </c>
      <c r="H48" s="9">
        <f>D48-H46</f>
        <v>-0.12519495269998515</v>
      </c>
    </row>
    <row r="50" spans="2:8" x14ac:dyDescent="0.3">
      <c r="B50" s="5" t="s">
        <v>87</v>
      </c>
      <c r="D50">
        <v>129</v>
      </c>
      <c r="F50" s="10" t="s">
        <v>66</v>
      </c>
      <c r="G50" s="22">
        <f>D50/0.2826</f>
        <v>456.47558386411885</v>
      </c>
    </row>
    <row r="51" spans="2:8" x14ac:dyDescent="0.3">
      <c r="B51" s="1" t="s">
        <v>68</v>
      </c>
      <c r="C51" s="1" t="s">
        <v>69</v>
      </c>
      <c r="D51" s="1" t="s">
        <v>70</v>
      </c>
      <c r="F51" s="1" t="s">
        <v>71</v>
      </c>
      <c r="G51" s="1" t="s">
        <v>72</v>
      </c>
      <c r="H51" s="1" t="s">
        <v>73</v>
      </c>
    </row>
    <row r="52" spans="2:8" x14ac:dyDescent="0.3">
      <c r="B52" s="2">
        <v>-21.673200000000001</v>
      </c>
      <c r="C52" s="2">
        <v>-14.6662</v>
      </c>
      <c r="D52" s="2">
        <v>-18.018699999999999</v>
      </c>
      <c r="F52" s="4">
        <v>6659455.4210000001</v>
      </c>
      <c r="G52" s="4">
        <v>613779.32400000002</v>
      </c>
      <c r="H52" s="4">
        <v>135.8193484</v>
      </c>
    </row>
    <row r="53" spans="2:8" x14ac:dyDescent="0.3">
      <c r="B53" s="7" t="s">
        <v>76</v>
      </c>
      <c r="C53" s="7" t="s">
        <v>77</v>
      </c>
      <c r="D53" s="7" t="s">
        <v>78</v>
      </c>
      <c r="F53" s="6" t="s">
        <v>5</v>
      </c>
      <c r="G53" s="6" t="s">
        <v>6</v>
      </c>
      <c r="H53" s="6" t="s">
        <v>7</v>
      </c>
    </row>
    <row r="54" spans="2:8" x14ac:dyDescent="0.3">
      <c r="B54" s="3">
        <f>B52+K3</f>
        <v>613779.32680000004</v>
      </c>
      <c r="C54" s="3">
        <f>C52+K4</f>
        <v>6659455.3338000001</v>
      </c>
      <c r="D54" s="4">
        <f>D52+K5</f>
        <v>135.84130000000002</v>
      </c>
      <c r="F54" s="8">
        <f>C54-F52</f>
        <v>-8.7199999950826168E-2</v>
      </c>
      <c r="G54" s="8">
        <f>B54-G52</f>
        <v>2.8000000165775418E-3</v>
      </c>
      <c r="H54" s="8">
        <f>D54-H52</f>
        <v>2.1951600000022609E-2</v>
      </c>
    </row>
    <row r="56" spans="2:8" x14ac:dyDescent="0.3">
      <c r="B56" s="5" t="s">
        <v>88</v>
      </c>
      <c r="D56">
        <v>179</v>
      </c>
      <c r="F56" s="10" t="s">
        <v>66</v>
      </c>
      <c r="G56" s="22">
        <f>D56/0.4225</f>
        <v>423.66863905325442</v>
      </c>
    </row>
    <row r="57" spans="2:8" x14ac:dyDescent="0.3">
      <c r="B57" s="1" t="s">
        <v>68</v>
      </c>
      <c r="C57" s="1" t="s">
        <v>69</v>
      </c>
      <c r="D57" s="1" t="s">
        <v>70</v>
      </c>
      <c r="F57" s="1" t="s">
        <v>71</v>
      </c>
      <c r="G57" s="1" t="s">
        <v>72</v>
      </c>
      <c r="H57" s="1" t="s">
        <v>73</v>
      </c>
    </row>
    <row r="58" spans="2:8" x14ac:dyDescent="0.3">
      <c r="B58" s="2">
        <v>-21.322600000000001</v>
      </c>
      <c r="C58" s="2">
        <v>-18.088000000000001</v>
      </c>
      <c r="D58" s="2">
        <v>-18.0623</v>
      </c>
      <c r="F58" s="4">
        <v>6659452.0039999997</v>
      </c>
      <c r="G58" s="4">
        <v>613779.68999999994</v>
      </c>
      <c r="H58" s="4">
        <v>135.7329762224</v>
      </c>
    </row>
    <row r="59" spans="2:8" x14ac:dyDescent="0.3">
      <c r="B59" s="7" t="s">
        <v>76</v>
      </c>
      <c r="C59" s="7" t="s">
        <v>77</v>
      </c>
      <c r="D59" s="7" t="s">
        <v>78</v>
      </c>
      <c r="F59" s="6" t="s">
        <v>5</v>
      </c>
      <c r="G59" s="6" t="s">
        <v>6</v>
      </c>
      <c r="H59" s="6" t="s">
        <v>7</v>
      </c>
    </row>
    <row r="60" spans="2:8" x14ac:dyDescent="0.3">
      <c r="B60" s="3">
        <f>B58+K3</f>
        <v>613779.67740000004</v>
      </c>
      <c r="C60" s="3">
        <f>C58+K4</f>
        <v>6659451.9119999995</v>
      </c>
      <c r="D60" s="4">
        <f>D58+K5</f>
        <v>135.79770000000002</v>
      </c>
      <c r="F60" s="8">
        <f>C60-F58</f>
        <v>-9.2000000178813934E-2</v>
      </c>
      <c r="G60" s="8">
        <f>B60-G58</f>
        <v>-1.2599999899975955E-2</v>
      </c>
      <c r="H60" s="9">
        <f>D60-H58</f>
        <v>6.4723777600022459E-2</v>
      </c>
    </row>
    <row r="62" spans="2:8" x14ac:dyDescent="0.3">
      <c r="B62" s="5" t="s">
        <v>89</v>
      </c>
      <c r="D62">
        <v>42</v>
      </c>
      <c r="F62" s="10" t="s">
        <v>66</v>
      </c>
      <c r="G62" s="22">
        <f>D62/0.1256</f>
        <v>334.39490445859877</v>
      </c>
    </row>
    <row r="63" spans="2:8" x14ac:dyDescent="0.3">
      <c r="B63" s="1" t="s">
        <v>68</v>
      </c>
      <c r="C63" s="1" t="s">
        <v>69</v>
      </c>
      <c r="D63" s="1" t="s">
        <v>70</v>
      </c>
      <c r="F63" s="1" t="s">
        <v>71</v>
      </c>
      <c r="G63" s="1" t="s">
        <v>72</v>
      </c>
      <c r="H63" s="1" t="s">
        <v>73</v>
      </c>
    </row>
    <row r="64" spans="2:8" x14ac:dyDescent="0.3">
      <c r="B64" s="2">
        <v>-17.914400000000001</v>
      </c>
      <c r="C64" s="2">
        <v>-17.700299999999999</v>
      </c>
      <c r="D64" s="2">
        <v>-17.915099999999999</v>
      </c>
      <c r="F64" s="4">
        <v>6659452.3870000001</v>
      </c>
      <c r="G64" s="4">
        <v>613783.076</v>
      </c>
      <c r="H64" s="4">
        <v>135.9297459</v>
      </c>
    </row>
    <row r="65" spans="2:8" x14ac:dyDescent="0.3">
      <c r="B65" s="7" t="s">
        <v>76</v>
      </c>
      <c r="C65" s="7" t="s">
        <v>77</v>
      </c>
      <c r="D65" s="7" t="s">
        <v>78</v>
      </c>
      <c r="F65" s="6" t="s">
        <v>5</v>
      </c>
      <c r="G65" s="6" t="s">
        <v>6</v>
      </c>
      <c r="H65" s="6" t="s">
        <v>7</v>
      </c>
    </row>
    <row r="66" spans="2:8" x14ac:dyDescent="0.3">
      <c r="B66" s="3">
        <f>B64+K3</f>
        <v>613783.08559999999</v>
      </c>
      <c r="C66" s="3">
        <f>C64+K4</f>
        <v>6659452.2997000003</v>
      </c>
      <c r="D66" s="4">
        <f>D64+K5</f>
        <v>135.94490000000002</v>
      </c>
      <c r="F66" s="8">
        <f>C66-F64</f>
        <v>-8.729999978095293E-2</v>
      </c>
      <c r="G66" s="8">
        <f>B66-G64</f>
        <v>9.5999999903142452E-3</v>
      </c>
      <c r="H66" s="8">
        <f>D66-H64</f>
        <v>1.5154100000017934E-2</v>
      </c>
    </row>
    <row r="68" spans="2:8" x14ac:dyDescent="0.3">
      <c r="B68" s="5" t="s">
        <v>32</v>
      </c>
      <c r="D68">
        <v>406</v>
      </c>
      <c r="F68" s="10" t="s">
        <v>66</v>
      </c>
      <c r="G68" s="22">
        <f>D68/0.36</f>
        <v>1127.7777777777778</v>
      </c>
    </row>
    <row r="69" spans="2:8" x14ac:dyDescent="0.3">
      <c r="B69" s="1" t="s">
        <v>68</v>
      </c>
      <c r="C69" s="1" t="s">
        <v>69</v>
      </c>
      <c r="D69" s="1" t="s">
        <v>70</v>
      </c>
      <c r="F69" s="1" t="s">
        <v>71</v>
      </c>
      <c r="G69" s="1" t="s">
        <v>72</v>
      </c>
      <c r="H69" s="1" t="s">
        <v>73</v>
      </c>
    </row>
    <row r="70" spans="2:8" x14ac:dyDescent="0.3">
      <c r="B70" s="2">
        <v>80.593500000000006</v>
      </c>
      <c r="C70" s="2">
        <v>-158.625</v>
      </c>
      <c r="D70" s="2">
        <v>3.2490800000000002</v>
      </c>
      <c r="F70" s="4">
        <v>6659311.3799999999</v>
      </c>
      <c r="G70" s="4">
        <v>613881.60499999998</v>
      </c>
      <c r="H70" s="4">
        <v>157.05361099999999</v>
      </c>
    </row>
    <row r="71" spans="2:8" x14ac:dyDescent="0.3">
      <c r="B71" s="7" t="s">
        <v>76</v>
      </c>
      <c r="C71" s="7" t="s">
        <v>77</v>
      </c>
      <c r="D71" s="7" t="s">
        <v>78</v>
      </c>
      <c r="F71" s="6" t="s">
        <v>5</v>
      </c>
      <c r="G71" s="6" t="s">
        <v>6</v>
      </c>
      <c r="H71" s="6" t="s">
        <v>7</v>
      </c>
    </row>
    <row r="72" spans="2:8" x14ac:dyDescent="0.3">
      <c r="B72" s="3">
        <f>B70+K3</f>
        <v>613881.59349999996</v>
      </c>
      <c r="C72" s="3">
        <f>C70+K4</f>
        <v>6659311.375</v>
      </c>
      <c r="D72" s="4">
        <f>D70+K5</f>
        <v>157.10908000000001</v>
      </c>
      <c r="F72" s="8">
        <f>C72-F70</f>
        <v>-4.999999888241291E-3</v>
      </c>
      <c r="G72" s="8">
        <f>B72-G70</f>
        <v>-1.1500000022351742E-2</v>
      </c>
      <c r="H72" s="9">
        <f>D72-H70</f>
        <v>5.5469000000016422E-2</v>
      </c>
    </row>
    <row r="74" spans="2:8" x14ac:dyDescent="0.3">
      <c r="B74" s="5" t="s">
        <v>33</v>
      </c>
    </row>
    <row r="75" spans="2:8" x14ac:dyDescent="0.3">
      <c r="B75" s="1" t="s">
        <v>68</v>
      </c>
      <c r="C75" s="1" t="s">
        <v>69</v>
      </c>
      <c r="D75" s="1" t="s">
        <v>70</v>
      </c>
      <c r="F75" s="1" t="s">
        <v>71</v>
      </c>
      <c r="G75" s="1" t="s">
        <v>72</v>
      </c>
      <c r="H75" s="1" t="s">
        <v>73</v>
      </c>
    </row>
    <row r="76" spans="2:8" x14ac:dyDescent="0.3">
      <c r="B76" s="2">
        <v>77.160004000000001</v>
      </c>
      <c r="C76" s="2">
        <v>-158.63200399999999</v>
      </c>
      <c r="D76" s="2">
        <v>3.419</v>
      </c>
      <c r="F76" s="4">
        <v>6659311.4040000001</v>
      </c>
      <c r="G76" s="4">
        <v>613878.022</v>
      </c>
      <c r="H76" s="4">
        <v>157.34868015629999</v>
      </c>
    </row>
    <row r="77" spans="2:8" x14ac:dyDescent="0.3">
      <c r="B77" s="7" t="s">
        <v>76</v>
      </c>
      <c r="C77" s="7" t="s">
        <v>77</v>
      </c>
      <c r="D77" s="7" t="s">
        <v>78</v>
      </c>
      <c r="F77" s="6" t="s">
        <v>5</v>
      </c>
      <c r="G77" s="6" t="s">
        <v>6</v>
      </c>
      <c r="H77" s="6" t="s">
        <v>7</v>
      </c>
    </row>
    <row r="78" spans="2:8" x14ac:dyDescent="0.3">
      <c r="B78" s="3">
        <f>B76+K3</f>
        <v>613878.16000399995</v>
      </c>
      <c r="C78" s="3">
        <f>C76+K4</f>
        <v>6659311.3679959998</v>
      </c>
      <c r="D78" s="4">
        <f>D76+K5</f>
        <v>157.27900000000002</v>
      </c>
      <c r="F78" s="8">
        <f>C78-F76</f>
        <v>-3.6004000343382359E-2</v>
      </c>
      <c r="G78" s="9">
        <f>B78-G76</f>
        <v>0.13800399994943291</v>
      </c>
      <c r="H78" s="9">
        <f>D78-H76</f>
        <v>-6.9680156299966711E-2</v>
      </c>
    </row>
    <row r="80" spans="2:8" x14ac:dyDescent="0.3">
      <c r="B80" s="5" t="s">
        <v>34</v>
      </c>
      <c r="D80">
        <v>300</v>
      </c>
      <c r="F80" s="10" t="s">
        <v>66</v>
      </c>
      <c r="G80" s="22">
        <f>D80/0.2826</f>
        <v>1061.5711252653928</v>
      </c>
    </row>
    <row r="81" spans="2:8" x14ac:dyDescent="0.3">
      <c r="B81" s="1" t="s">
        <v>68</v>
      </c>
      <c r="C81" s="1" t="s">
        <v>69</v>
      </c>
      <c r="D81" s="1" t="s">
        <v>70</v>
      </c>
      <c r="F81" s="1" t="s">
        <v>71</v>
      </c>
      <c r="G81" s="1" t="s">
        <v>72</v>
      </c>
      <c r="H81" s="1" t="s">
        <v>73</v>
      </c>
    </row>
    <row r="82" spans="2:8" x14ac:dyDescent="0.3">
      <c r="B82" s="2">
        <v>76.534700000000001</v>
      </c>
      <c r="C82" s="2">
        <v>-155.63399999999999</v>
      </c>
      <c r="D82" s="2">
        <v>3.4759000000000002</v>
      </c>
      <c r="F82" s="4">
        <v>6659314.2489999998</v>
      </c>
      <c r="G82" s="4">
        <v>613877.53599999996</v>
      </c>
      <c r="H82" s="4">
        <v>157.31780000000001</v>
      </c>
    </row>
    <row r="83" spans="2:8" x14ac:dyDescent="0.3">
      <c r="B83" s="7" t="s">
        <v>76</v>
      </c>
      <c r="C83" s="7" t="s">
        <v>77</v>
      </c>
      <c r="D83" s="7" t="s">
        <v>78</v>
      </c>
      <c r="F83" s="6" t="s">
        <v>5</v>
      </c>
      <c r="G83" s="6" t="s">
        <v>6</v>
      </c>
      <c r="H83" s="6" t="s">
        <v>7</v>
      </c>
    </row>
    <row r="84" spans="2:8" x14ac:dyDescent="0.3">
      <c r="B84" s="3">
        <f>B82+K3</f>
        <v>613877.53469999996</v>
      </c>
      <c r="C84" s="3">
        <f>C82+K4</f>
        <v>6659314.3660000004</v>
      </c>
      <c r="D84" s="4">
        <f>D82+K5</f>
        <v>157.33590000000001</v>
      </c>
      <c r="F84" s="9">
        <f>C84-F82</f>
        <v>0.11700000055134296</v>
      </c>
      <c r="G84" s="20">
        <f>B84-G82</f>
        <v>-1.3000000035390258E-3</v>
      </c>
      <c r="H84" s="8">
        <f>D84-H82</f>
        <v>1.8100000000004002E-2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B7A695-B202-45A6-AE2D-F19166C5ABCD}">
  <dimension ref="B1:K84"/>
  <sheetViews>
    <sheetView topLeftCell="A64" zoomScaleNormal="100" workbookViewId="0">
      <selection activeCell="G18" sqref="G18"/>
    </sheetView>
  </sheetViews>
  <sheetFormatPr baseColWidth="10" defaultColWidth="11.44140625" defaultRowHeight="14.4" x14ac:dyDescent="0.3"/>
  <cols>
    <col min="3" max="3" width="12.44140625" customWidth="1"/>
    <col min="6" max="6" width="13.109375" customWidth="1"/>
    <col min="7" max="7" width="12.33203125" customWidth="1"/>
  </cols>
  <sheetData>
    <row r="1" spans="2:11" x14ac:dyDescent="0.3">
      <c r="D1" s="5" t="s">
        <v>64</v>
      </c>
    </row>
    <row r="2" spans="2:11" x14ac:dyDescent="0.3">
      <c r="B2" s="5" t="s">
        <v>65</v>
      </c>
      <c r="F2" s="10" t="s">
        <v>66</v>
      </c>
      <c r="G2" s="22">
        <f>D2/0.25</f>
        <v>0</v>
      </c>
      <c r="J2" t="s">
        <v>90</v>
      </c>
    </row>
    <row r="3" spans="2:11" x14ac:dyDescent="0.3">
      <c r="B3" s="1" t="s">
        <v>68</v>
      </c>
      <c r="C3" s="1" t="s">
        <v>69</v>
      </c>
      <c r="D3" s="1" t="s">
        <v>70</v>
      </c>
      <c r="F3" s="1" t="s">
        <v>71</v>
      </c>
      <c r="G3" s="1" t="s">
        <v>72</v>
      </c>
      <c r="H3" s="1" t="s">
        <v>73</v>
      </c>
      <c r="J3" s="2" t="s">
        <v>74</v>
      </c>
      <c r="K3" s="2">
        <v>613801</v>
      </c>
    </row>
    <row r="4" spans="2:11" x14ac:dyDescent="0.3">
      <c r="B4" s="2"/>
      <c r="C4" s="2"/>
      <c r="D4" s="2"/>
      <c r="F4" s="4">
        <v>6659568.0580000002</v>
      </c>
      <c r="G4" s="4">
        <v>613904.45900000003</v>
      </c>
      <c r="H4" s="4">
        <v>133.3459</v>
      </c>
      <c r="J4" s="2" t="s">
        <v>75</v>
      </c>
      <c r="K4" s="2">
        <v>6659470</v>
      </c>
    </row>
    <row r="5" spans="2:11" x14ac:dyDescent="0.3">
      <c r="B5" s="7" t="s">
        <v>76</v>
      </c>
      <c r="C5" s="7" t="s">
        <v>77</v>
      </c>
      <c r="D5" s="7" t="s">
        <v>78</v>
      </c>
      <c r="F5" s="6" t="s">
        <v>5</v>
      </c>
      <c r="G5" s="6" t="s">
        <v>6</v>
      </c>
      <c r="H5" s="6" t="s">
        <v>7</v>
      </c>
      <c r="J5" s="2" t="s">
        <v>79</v>
      </c>
      <c r="K5" s="2">
        <v>153.86000000000001</v>
      </c>
    </row>
    <row r="6" spans="2:11" x14ac:dyDescent="0.3">
      <c r="B6" s="4">
        <f>B4+K3</f>
        <v>613801</v>
      </c>
      <c r="C6" s="4">
        <f>C4+K4</f>
        <v>6659470</v>
      </c>
      <c r="D6" s="4">
        <f>D4+K5</f>
        <v>153.86000000000001</v>
      </c>
      <c r="F6" s="8">
        <f>C6-F4</f>
        <v>-98.058000000193715</v>
      </c>
      <c r="G6" s="20">
        <f>B6-G4</f>
        <v>-103.45900000003166</v>
      </c>
      <c r="H6" s="8">
        <f>D6-H4</f>
        <v>20.514100000000013</v>
      </c>
    </row>
    <row r="8" spans="2:11" x14ac:dyDescent="0.3">
      <c r="B8" s="5" t="s">
        <v>80</v>
      </c>
      <c r="F8" s="10" t="s">
        <v>66</v>
      </c>
      <c r="G8" s="22">
        <f>D8/0.4225</f>
        <v>0</v>
      </c>
    </row>
    <row r="9" spans="2:11" x14ac:dyDescent="0.3">
      <c r="B9" s="1" t="s">
        <v>68</v>
      </c>
      <c r="C9" s="1" t="s">
        <v>69</v>
      </c>
      <c r="D9" s="1" t="s">
        <v>70</v>
      </c>
      <c r="F9" s="1" t="s">
        <v>71</v>
      </c>
      <c r="G9" s="1" t="s">
        <v>72</v>
      </c>
      <c r="H9" s="1" t="s">
        <v>73</v>
      </c>
    </row>
    <row r="10" spans="2:11" x14ac:dyDescent="0.3">
      <c r="B10" s="2"/>
      <c r="C10" s="2"/>
      <c r="D10" s="2"/>
      <c r="F10" s="4">
        <v>6659566.1140000001</v>
      </c>
      <c r="G10" s="4">
        <v>613904.60400000005</v>
      </c>
      <c r="H10" s="4">
        <v>133.43850470000001</v>
      </c>
    </row>
    <row r="11" spans="2:11" x14ac:dyDescent="0.3">
      <c r="B11" s="7" t="s">
        <v>76</v>
      </c>
      <c r="C11" s="7" t="s">
        <v>77</v>
      </c>
      <c r="D11" s="7" t="s">
        <v>78</v>
      </c>
      <c r="F11" s="6" t="s">
        <v>5</v>
      </c>
      <c r="G11" s="6" t="s">
        <v>6</v>
      </c>
      <c r="H11" s="6" t="s">
        <v>7</v>
      </c>
    </row>
    <row r="12" spans="2:11" x14ac:dyDescent="0.3">
      <c r="B12" s="4">
        <f>B10+K3</f>
        <v>613801</v>
      </c>
      <c r="C12" s="4">
        <f>C10+K4</f>
        <v>6659470</v>
      </c>
      <c r="D12" s="4">
        <f>D10+K5</f>
        <v>153.86000000000001</v>
      </c>
      <c r="F12" s="8">
        <f>C12-F10</f>
        <v>-96.114000000059605</v>
      </c>
      <c r="G12" s="20">
        <f>B12-G10</f>
        <v>-103.60400000005029</v>
      </c>
      <c r="H12" s="8">
        <f>D12-H10</f>
        <v>20.421495300000004</v>
      </c>
    </row>
    <row r="14" spans="2:11" x14ac:dyDescent="0.3">
      <c r="B14" s="5" t="s">
        <v>81</v>
      </c>
      <c r="F14" s="10" t="s">
        <v>66</v>
      </c>
      <c r="G14" s="11">
        <f>D14/0.25</f>
        <v>0</v>
      </c>
    </row>
    <row r="15" spans="2:11" x14ac:dyDescent="0.3">
      <c r="B15" s="1" t="s">
        <v>68</v>
      </c>
      <c r="C15" s="1" t="s">
        <v>69</v>
      </c>
      <c r="D15" s="1" t="s">
        <v>70</v>
      </c>
      <c r="F15" s="1" t="s">
        <v>71</v>
      </c>
      <c r="G15" s="1" t="s">
        <v>72</v>
      </c>
      <c r="H15" s="1" t="s">
        <v>73</v>
      </c>
    </row>
    <row r="16" spans="2:11" x14ac:dyDescent="0.3">
      <c r="B16" s="2"/>
      <c r="C16" s="2"/>
      <c r="D16" s="2"/>
      <c r="F16" s="4">
        <v>6659561.2709999997</v>
      </c>
      <c r="G16" s="4">
        <v>613894.20299999998</v>
      </c>
      <c r="H16" s="4">
        <v>134.37989999999999</v>
      </c>
    </row>
    <row r="17" spans="2:8" x14ac:dyDescent="0.3">
      <c r="B17" s="7" t="s">
        <v>76</v>
      </c>
      <c r="C17" s="7" t="s">
        <v>77</v>
      </c>
      <c r="D17" s="7" t="s">
        <v>78</v>
      </c>
      <c r="F17" s="6" t="s">
        <v>5</v>
      </c>
      <c r="G17" s="6" t="s">
        <v>6</v>
      </c>
      <c r="H17" s="6" t="s">
        <v>7</v>
      </c>
    </row>
    <row r="18" spans="2:8" x14ac:dyDescent="0.3">
      <c r="B18" s="4">
        <f>B16+K3</f>
        <v>613801</v>
      </c>
      <c r="C18" s="4">
        <f>C16+K4</f>
        <v>6659470</v>
      </c>
      <c r="D18" s="4">
        <f>D16+K5</f>
        <v>153.86000000000001</v>
      </c>
      <c r="F18" s="8">
        <f>C18-F16</f>
        <v>-91.270999999716878</v>
      </c>
      <c r="G18" s="20">
        <f>B18-G16</f>
        <v>-93.202999999979511</v>
      </c>
      <c r="H18" s="8">
        <f>D18-H16</f>
        <v>19.480100000000022</v>
      </c>
    </row>
    <row r="20" spans="2:8" x14ac:dyDescent="0.3">
      <c r="B20" s="5" t="s">
        <v>82</v>
      </c>
    </row>
    <row r="21" spans="2:8" x14ac:dyDescent="0.3">
      <c r="B21" s="1" t="s">
        <v>68</v>
      </c>
      <c r="C21" s="1" t="s">
        <v>69</v>
      </c>
      <c r="D21" s="1" t="s">
        <v>70</v>
      </c>
      <c r="F21" s="1" t="s">
        <v>71</v>
      </c>
      <c r="G21" s="1" t="s">
        <v>72</v>
      </c>
      <c r="H21" s="1" t="s">
        <v>73</v>
      </c>
    </row>
    <row r="22" spans="2:8" x14ac:dyDescent="0.3">
      <c r="B22" s="2">
        <v>92.773003000000003</v>
      </c>
      <c r="C22" s="2">
        <v>96.43</v>
      </c>
      <c r="D22" s="2">
        <v>-19.853000099999999</v>
      </c>
      <c r="F22" s="4">
        <v>6659566.4400000004</v>
      </c>
      <c r="G22" s="4">
        <v>613893.68799999997</v>
      </c>
      <c r="H22" s="4">
        <v>134.00423699999999</v>
      </c>
    </row>
    <row r="23" spans="2:8" x14ac:dyDescent="0.3">
      <c r="B23" s="7" t="s">
        <v>76</v>
      </c>
      <c r="C23" s="7" t="s">
        <v>77</v>
      </c>
      <c r="D23" s="7" t="s">
        <v>78</v>
      </c>
      <c r="F23" s="6" t="s">
        <v>5</v>
      </c>
      <c r="G23" s="6" t="s">
        <v>6</v>
      </c>
      <c r="H23" s="6" t="s">
        <v>7</v>
      </c>
    </row>
    <row r="24" spans="2:8" x14ac:dyDescent="0.3">
      <c r="B24" s="4">
        <f>B22+K3</f>
        <v>613893.77300299995</v>
      </c>
      <c r="C24" s="4">
        <f>C22+K4</f>
        <v>6659566.4299999997</v>
      </c>
      <c r="D24" s="4">
        <f>D22+K5</f>
        <v>134.00699990000001</v>
      </c>
      <c r="F24" s="8">
        <f>C24-F22</f>
        <v>-1.0000000707805157E-2</v>
      </c>
      <c r="G24" s="8">
        <f>B24-G22</f>
        <v>8.5002999985590577E-2</v>
      </c>
      <c r="H24" s="20">
        <f>D24-H22</f>
        <v>2.7629000000217729E-3</v>
      </c>
    </row>
    <row r="26" spans="2:8" x14ac:dyDescent="0.3">
      <c r="B26" s="5" t="s">
        <v>83</v>
      </c>
      <c r="D26">
        <v>314</v>
      </c>
      <c r="F26" s="10" t="s">
        <v>66</v>
      </c>
      <c r="G26" s="11">
        <f>D26/0.25</f>
        <v>1256</v>
      </c>
    </row>
    <row r="27" spans="2:8" x14ac:dyDescent="0.3">
      <c r="B27" s="1" t="s">
        <v>68</v>
      </c>
      <c r="C27" s="1" t="s">
        <v>69</v>
      </c>
      <c r="D27" s="1" t="s">
        <v>70</v>
      </c>
      <c r="F27" s="1" t="s">
        <v>71</v>
      </c>
      <c r="G27" s="1" t="s">
        <v>72</v>
      </c>
      <c r="H27" s="1" t="s">
        <v>73</v>
      </c>
    </row>
    <row r="28" spans="2:8" x14ac:dyDescent="0.3">
      <c r="B28" s="2">
        <v>-31.163699999999999</v>
      </c>
      <c r="C28" s="2">
        <v>-8.6657700000000002</v>
      </c>
      <c r="D28" s="2">
        <v>-18.102399999999999</v>
      </c>
      <c r="F28" s="4">
        <v>6659461.3150000004</v>
      </c>
      <c r="G28" s="4">
        <v>613769.76800000004</v>
      </c>
      <c r="H28" s="4">
        <v>135.72573299999999</v>
      </c>
    </row>
    <row r="29" spans="2:8" x14ac:dyDescent="0.3">
      <c r="B29" s="7" t="s">
        <v>76</v>
      </c>
      <c r="C29" s="7" t="s">
        <v>77</v>
      </c>
      <c r="D29" s="7" t="s">
        <v>78</v>
      </c>
      <c r="F29" s="6" t="s">
        <v>5</v>
      </c>
      <c r="G29" s="6" t="s">
        <v>6</v>
      </c>
      <c r="H29" s="6" t="s">
        <v>7</v>
      </c>
    </row>
    <row r="30" spans="2:8" x14ac:dyDescent="0.3">
      <c r="B30" s="3">
        <f>B28+K3</f>
        <v>613769.83629999997</v>
      </c>
      <c r="C30" s="3">
        <f>C28+K4</f>
        <v>6659461.3342300002</v>
      </c>
      <c r="D30" s="4">
        <f>D28+K5</f>
        <v>135.75760000000002</v>
      </c>
      <c r="F30" s="8">
        <f>C30-F28</f>
        <v>1.9229999743402004E-2</v>
      </c>
      <c r="G30" s="8">
        <f>B30-G28</f>
        <v>6.8299999926239252E-2</v>
      </c>
      <c r="H30" s="20">
        <f>D30-H28</f>
        <v>3.186700000003384E-2</v>
      </c>
    </row>
    <row r="32" spans="2:8" x14ac:dyDescent="0.3">
      <c r="B32" s="5" t="s">
        <v>84</v>
      </c>
      <c r="D32">
        <v>382</v>
      </c>
      <c r="F32" s="10" t="s">
        <v>66</v>
      </c>
      <c r="G32" s="22">
        <f>D32/0.36</f>
        <v>1061.1111111111111</v>
      </c>
    </row>
    <row r="33" spans="2:8" x14ac:dyDescent="0.3">
      <c r="B33" s="1" t="s">
        <v>68</v>
      </c>
      <c r="C33" s="1" t="s">
        <v>69</v>
      </c>
      <c r="D33" s="1" t="s">
        <v>70</v>
      </c>
      <c r="F33" s="1" t="s">
        <v>71</v>
      </c>
      <c r="G33" s="1" t="s">
        <v>72</v>
      </c>
      <c r="H33" s="1" t="s">
        <v>73</v>
      </c>
    </row>
    <row r="34" spans="2:8" x14ac:dyDescent="0.3">
      <c r="B34" s="2">
        <v>-30.417300000000001</v>
      </c>
      <c r="C34" s="2">
        <v>-12.5098</v>
      </c>
      <c r="D34" s="2">
        <v>-18.086500000000001</v>
      </c>
      <c r="F34" s="4">
        <v>6659457.5020000003</v>
      </c>
      <c r="G34" s="4">
        <v>613770.495</v>
      </c>
      <c r="H34" s="4">
        <v>135.74415490000001</v>
      </c>
    </row>
    <row r="35" spans="2:8" x14ac:dyDescent="0.3">
      <c r="B35" s="7" t="s">
        <v>76</v>
      </c>
      <c r="C35" s="7" t="s">
        <v>77</v>
      </c>
      <c r="D35" s="7" t="s">
        <v>78</v>
      </c>
      <c r="F35" s="6" t="s">
        <v>5</v>
      </c>
      <c r="G35" s="6" t="s">
        <v>6</v>
      </c>
      <c r="H35" s="6" t="s">
        <v>7</v>
      </c>
    </row>
    <row r="36" spans="2:8" x14ac:dyDescent="0.3">
      <c r="B36" s="3">
        <f>B34+K3</f>
        <v>613770.58270000003</v>
      </c>
      <c r="C36" s="3">
        <f>C34+K4</f>
        <v>6659457.4901999999</v>
      </c>
      <c r="D36" s="4">
        <f>D34+K5</f>
        <v>135.77350000000001</v>
      </c>
      <c r="F36" s="8">
        <f>C36-F34</f>
        <v>-1.1800000444054604E-2</v>
      </c>
      <c r="G36" s="20">
        <f>B36-G34</f>
        <v>8.7700000032782555E-2</v>
      </c>
      <c r="H36" s="8">
        <f>D36-H34</f>
        <v>2.9345100000000457E-2</v>
      </c>
    </row>
    <row r="38" spans="2:8" x14ac:dyDescent="0.3">
      <c r="B38" s="5" t="s">
        <v>85</v>
      </c>
    </row>
    <row r="39" spans="2:8" x14ac:dyDescent="0.3">
      <c r="B39" s="1" t="s">
        <v>68</v>
      </c>
      <c r="C39" s="1" t="s">
        <v>69</v>
      </c>
      <c r="D39" s="1" t="s">
        <v>70</v>
      </c>
      <c r="F39" s="1" t="s">
        <v>71</v>
      </c>
      <c r="G39" s="1" t="s">
        <v>72</v>
      </c>
      <c r="H39" s="1" t="s">
        <v>73</v>
      </c>
    </row>
    <row r="40" spans="2:8" x14ac:dyDescent="0.3">
      <c r="B40" s="2">
        <v>-25.482399999999998</v>
      </c>
      <c r="C40" s="2">
        <v>-11.170999999999999</v>
      </c>
      <c r="D40" s="2">
        <v>-18.232199999999999</v>
      </c>
      <c r="F40" s="4">
        <v>6659458.8389999997</v>
      </c>
      <c r="G40" s="4">
        <v>613775.41099999996</v>
      </c>
      <c r="H40" s="4">
        <v>135.61618100000001</v>
      </c>
    </row>
    <row r="41" spans="2:8" x14ac:dyDescent="0.3">
      <c r="B41" s="7" t="s">
        <v>76</v>
      </c>
      <c r="C41" s="7" t="s">
        <v>77</v>
      </c>
      <c r="D41" s="7" t="s">
        <v>78</v>
      </c>
      <c r="F41" s="6" t="s">
        <v>5</v>
      </c>
      <c r="G41" s="6" t="s">
        <v>6</v>
      </c>
      <c r="H41" s="6" t="s">
        <v>7</v>
      </c>
    </row>
    <row r="42" spans="2:8" x14ac:dyDescent="0.3">
      <c r="B42" s="3">
        <f>B40+K3</f>
        <v>613775.51760000002</v>
      </c>
      <c r="C42" s="3">
        <f>C40+K4</f>
        <v>6659458.8289999999</v>
      </c>
      <c r="D42" s="4">
        <f>D40+K5</f>
        <v>135.62780000000001</v>
      </c>
      <c r="F42" s="8">
        <f>C42-F40</f>
        <v>-9.9999997764825821E-3</v>
      </c>
      <c r="G42" s="9">
        <f>B42-G40</f>
        <v>0.10660000005736947</v>
      </c>
      <c r="H42" s="8">
        <f>D42-H40</f>
        <v>1.1618999999996049E-2</v>
      </c>
    </row>
    <row r="44" spans="2:8" x14ac:dyDescent="0.3">
      <c r="B44" s="5" t="s">
        <v>86</v>
      </c>
      <c r="F44" s="10"/>
      <c r="G44" s="11"/>
    </row>
    <row r="45" spans="2:8" x14ac:dyDescent="0.3">
      <c r="B45" s="1" t="s">
        <v>68</v>
      </c>
      <c r="C45" s="1" t="s">
        <v>69</v>
      </c>
      <c r="D45" s="1" t="s">
        <v>70</v>
      </c>
      <c r="F45" s="1" t="s">
        <v>71</v>
      </c>
      <c r="G45" s="1" t="s">
        <v>72</v>
      </c>
      <c r="H45" s="1" t="s">
        <v>73</v>
      </c>
    </row>
    <row r="46" spans="2:8" x14ac:dyDescent="0.3">
      <c r="B46" s="2">
        <v>-26.177999</v>
      </c>
      <c r="C46" s="2">
        <v>-14.896000000000001</v>
      </c>
      <c r="D46" s="2">
        <v>-17.670999999999999</v>
      </c>
      <c r="F46" s="4">
        <v>6659455.1140000001</v>
      </c>
      <c r="G46" s="4">
        <v>613774.826</v>
      </c>
      <c r="H46" s="4">
        <v>136.1401959527</v>
      </c>
    </row>
    <row r="47" spans="2:8" x14ac:dyDescent="0.3">
      <c r="B47" s="7" t="s">
        <v>76</v>
      </c>
      <c r="C47" s="7" t="s">
        <v>77</v>
      </c>
      <c r="D47" s="7" t="s">
        <v>78</v>
      </c>
      <c r="F47" s="6" t="s">
        <v>5</v>
      </c>
      <c r="G47" s="6" t="s">
        <v>6</v>
      </c>
      <c r="H47" s="6" t="s">
        <v>7</v>
      </c>
    </row>
    <row r="48" spans="2:8" x14ac:dyDescent="0.3">
      <c r="B48" s="3">
        <f>B46+K3</f>
        <v>613774.82200100005</v>
      </c>
      <c r="C48" s="3">
        <f>C46+K4</f>
        <v>6659455.1040000003</v>
      </c>
      <c r="D48" s="4">
        <f>D46+K5</f>
        <v>136.18900000000002</v>
      </c>
      <c r="F48" s="20">
        <f>C48-F46</f>
        <v>-9.9999997764825821E-3</v>
      </c>
      <c r="G48" s="20">
        <f>B48-G46</f>
        <v>-3.9989999495446682E-3</v>
      </c>
      <c r="H48" s="20">
        <f>D48-H46</f>
        <v>4.8804047300023967E-2</v>
      </c>
    </row>
    <row r="50" spans="2:8" x14ac:dyDescent="0.3">
      <c r="B50" s="5" t="s">
        <v>87</v>
      </c>
      <c r="D50">
        <v>755</v>
      </c>
      <c r="F50" s="10" t="s">
        <v>66</v>
      </c>
      <c r="G50" s="22">
        <f>D50/0.2826</f>
        <v>2671.6206652512383</v>
      </c>
    </row>
    <row r="51" spans="2:8" x14ac:dyDescent="0.3">
      <c r="B51" s="1" t="s">
        <v>68</v>
      </c>
      <c r="C51" s="1" t="s">
        <v>69</v>
      </c>
      <c r="D51" s="1" t="s">
        <v>70</v>
      </c>
      <c r="F51" s="1" t="s">
        <v>71</v>
      </c>
      <c r="G51" s="1" t="s">
        <v>72</v>
      </c>
      <c r="H51" s="1" t="s">
        <v>73</v>
      </c>
    </row>
    <row r="52" spans="2:8" x14ac:dyDescent="0.3">
      <c r="B52" s="2">
        <v>-21.717700000000001</v>
      </c>
      <c r="C52" s="2">
        <v>-14.538399999999999</v>
      </c>
      <c r="D52" s="2">
        <v>-18.0395</v>
      </c>
      <c r="F52" s="4">
        <v>6659455.4210000001</v>
      </c>
      <c r="G52" s="4">
        <v>613779.32400000002</v>
      </c>
      <c r="H52" s="4">
        <v>135.8193484</v>
      </c>
    </row>
    <row r="53" spans="2:8" x14ac:dyDescent="0.3">
      <c r="B53" s="7" t="s">
        <v>76</v>
      </c>
      <c r="C53" s="7" t="s">
        <v>77</v>
      </c>
      <c r="D53" s="7" t="s">
        <v>78</v>
      </c>
      <c r="F53" s="6" t="s">
        <v>5</v>
      </c>
      <c r="G53" s="6" t="s">
        <v>6</v>
      </c>
      <c r="H53" s="6" t="s">
        <v>7</v>
      </c>
    </row>
    <row r="54" spans="2:8" x14ac:dyDescent="0.3">
      <c r="B54" s="3">
        <f>B52+K3</f>
        <v>613779.28229999996</v>
      </c>
      <c r="C54" s="3">
        <f>C52+K4</f>
        <v>6659455.4616</v>
      </c>
      <c r="D54" s="4">
        <f>D52+K5</f>
        <v>135.82050000000001</v>
      </c>
      <c r="F54" s="8">
        <f>C54-F52</f>
        <v>4.0599999949336052E-2</v>
      </c>
      <c r="G54" s="8">
        <f>B54-G52</f>
        <v>-4.1700000059790909E-2</v>
      </c>
      <c r="H54" s="8">
        <f>D54-H52</f>
        <v>1.1516000000142412E-3</v>
      </c>
    </row>
    <row r="56" spans="2:8" x14ac:dyDescent="0.3">
      <c r="B56" s="5" t="s">
        <v>88</v>
      </c>
      <c r="D56">
        <v>587</v>
      </c>
      <c r="F56" s="10" t="s">
        <v>66</v>
      </c>
      <c r="G56" s="22">
        <f>D56/0.4225</f>
        <v>1389.3491124260356</v>
      </c>
    </row>
    <row r="57" spans="2:8" x14ac:dyDescent="0.3">
      <c r="B57" s="1" t="s">
        <v>68</v>
      </c>
      <c r="C57" s="1" t="s">
        <v>69</v>
      </c>
      <c r="D57" s="1" t="s">
        <v>70</v>
      </c>
      <c r="F57" s="1" t="s">
        <v>71</v>
      </c>
      <c r="G57" s="1" t="s">
        <v>72</v>
      </c>
      <c r="H57" s="1" t="s">
        <v>73</v>
      </c>
    </row>
    <row r="58" spans="2:8" x14ac:dyDescent="0.3">
      <c r="B58" s="2">
        <v>-21.311499999999999</v>
      </c>
      <c r="C58" s="2">
        <v>-17.969000000000001</v>
      </c>
      <c r="D58" s="2">
        <v>-18.096800000000002</v>
      </c>
      <c r="F58" s="4">
        <v>6659452.0039999997</v>
      </c>
      <c r="G58" s="4">
        <v>613779.68999999994</v>
      </c>
      <c r="H58" s="4">
        <v>135.7329762224</v>
      </c>
    </row>
    <row r="59" spans="2:8" x14ac:dyDescent="0.3">
      <c r="B59" s="7" t="s">
        <v>76</v>
      </c>
      <c r="C59" s="7" t="s">
        <v>77</v>
      </c>
      <c r="D59" s="7" t="s">
        <v>78</v>
      </c>
      <c r="F59" s="6" t="s">
        <v>5</v>
      </c>
      <c r="G59" s="6" t="s">
        <v>6</v>
      </c>
      <c r="H59" s="6" t="s">
        <v>7</v>
      </c>
    </row>
    <row r="60" spans="2:8" x14ac:dyDescent="0.3">
      <c r="B60" s="3">
        <f>B58+K3</f>
        <v>613779.68850000005</v>
      </c>
      <c r="C60" s="3">
        <f>C58+K4</f>
        <v>6659452.0310000004</v>
      </c>
      <c r="D60" s="4">
        <f>D58+K5</f>
        <v>135.76320000000001</v>
      </c>
      <c r="F60" s="8">
        <f>C60-F58</f>
        <v>2.7000000700354576E-2</v>
      </c>
      <c r="G60" s="8">
        <f>B60-G58</f>
        <v>-1.4999998966231942E-3</v>
      </c>
      <c r="H60" s="8">
        <f>D60-H58</f>
        <v>3.0223777600014046E-2</v>
      </c>
    </row>
    <row r="62" spans="2:8" x14ac:dyDescent="0.3">
      <c r="B62" s="5" t="s">
        <v>89</v>
      </c>
      <c r="D62">
        <v>133</v>
      </c>
      <c r="F62" s="10" t="s">
        <v>66</v>
      </c>
      <c r="G62" s="22">
        <f>D62/0.1256</f>
        <v>1058.9171974522294</v>
      </c>
    </row>
    <row r="63" spans="2:8" x14ac:dyDescent="0.3">
      <c r="B63" s="1" t="s">
        <v>68</v>
      </c>
      <c r="C63" s="1" t="s">
        <v>69</v>
      </c>
      <c r="D63" s="1" t="s">
        <v>70</v>
      </c>
      <c r="F63" s="1" t="s">
        <v>71</v>
      </c>
      <c r="G63" s="1" t="s">
        <v>72</v>
      </c>
      <c r="H63" s="1" t="s">
        <v>73</v>
      </c>
    </row>
    <row r="64" spans="2:8" x14ac:dyDescent="0.3">
      <c r="B64" s="2">
        <v>-17.986999999999998</v>
      </c>
      <c r="C64" s="2">
        <v>-17.589600000000001</v>
      </c>
      <c r="D64" s="2">
        <v>-17.9068</v>
      </c>
      <c r="F64" s="4">
        <v>6659452.3870000001</v>
      </c>
      <c r="G64" s="4">
        <v>613783.076</v>
      </c>
      <c r="H64" s="4">
        <v>135.9297459</v>
      </c>
    </row>
    <row r="65" spans="2:8" x14ac:dyDescent="0.3">
      <c r="B65" s="7" t="s">
        <v>76</v>
      </c>
      <c r="C65" s="7" t="s">
        <v>77</v>
      </c>
      <c r="D65" s="7" t="s">
        <v>78</v>
      </c>
      <c r="F65" s="6" t="s">
        <v>5</v>
      </c>
      <c r="G65" s="6" t="s">
        <v>6</v>
      </c>
      <c r="H65" s="6" t="s">
        <v>7</v>
      </c>
    </row>
    <row r="66" spans="2:8" x14ac:dyDescent="0.3">
      <c r="B66" s="3">
        <f>B64+K3</f>
        <v>613783.01300000004</v>
      </c>
      <c r="C66" s="3">
        <f>C64+K4</f>
        <v>6659452.4104000004</v>
      </c>
      <c r="D66" s="4">
        <f>D64+K5</f>
        <v>135.95320000000001</v>
      </c>
      <c r="F66" s="8">
        <f>C66-F64</f>
        <v>2.3400000296533108E-2</v>
      </c>
      <c r="G66" s="8">
        <f>B66-G64</f>
        <v>-6.2999999965541065E-2</v>
      </c>
      <c r="H66" s="8">
        <f>D66-H64</f>
        <v>2.3454100000009248E-2</v>
      </c>
    </row>
    <row r="68" spans="2:8" x14ac:dyDescent="0.3">
      <c r="B68" s="5" t="s">
        <v>32</v>
      </c>
      <c r="D68">
        <v>226</v>
      </c>
      <c r="F68" s="10" t="s">
        <v>66</v>
      </c>
      <c r="G68" s="22">
        <f>D68/0.36</f>
        <v>627.77777777777783</v>
      </c>
    </row>
    <row r="69" spans="2:8" x14ac:dyDescent="0.3">
      <c r="B69" s="1" t="s">
        <v>68</v>
      </c>
      <c r="C69" s="1" t="s">
        <v>69</v>
      </c>
      <c r="D69" s="1" t="s">
        <v>70</v>
      </c>
      <c r="F69" s="1" t="s">
        <v>71</v>
      </c>
      <c r="G69" s="1" t="s">
        <v>72</v>
      </c>
      <c r="H69" s="1" t="s">
        <v>73</v>
      </c>
    </row>
    <row r="70" spans="2:8" x14ac:dyDescent="0.3">
      <c r="B70" s="2">
        <v>80.566599999999994</v>
      </c>
      <c r="C70" s="2">
        <v>-158.59399999999999</v>
      </c>
      <c r="D70" s="2">
        <v>3.1845500000000002</v>
      </c>
      <c r="F70" s="4">
        <v>6659311.3799999999</v>
      </c>
      <c r="G70" s="4">
        <v>613881.60499999998</v>
      </c>
      <c r="H70" s="4">
        <v>157.05361099999999</v>
      </c>
    </row>
    <row r="71" spans="2:8" x14ac:dyDescent="0.3">
      <c r="B71" s="7" t="s">
        <v>76</v>
      </c>
      <c r="C71" s="7" t="s">
        <v>77</v>
      </c>
      <c r="D71" s="7" t="s">
        <v>78</v>
      </c>
      <c r="F71" s="6" t="s">
        <v>5</v>
      </c>
      <c r="G71" s="6" t="s">
        <v>6</v>
      </c>
      <c r="H71" s="6" t="s">
        <v>7</v>
      </c>
    </row>
    <row r="72" spans="2:8" x14ac:dyDescent="0.3">
      <c r="B72" s="3">
        <f>B70+K3</f>
        <v>613881.56660000002</v>
      </c>
      <c r="C72" s="3">
        <f>C70+K4</f>
        <v>6659311.4060000004</v>
      </c>
      <c r="D72" s="4">
        <f>D70+K5</f>
        <v>157.04455000000002</v>
      </c>
      <c r="F72" s="8">
        <f>C72-F70</f>
        <v>2.6000000536441803E-2</v>
      </c>
      <c r="G72" s="8">
        <f>B72-G70</f>
        <v>-3.8399999961256981E-2</v>
      </c>
      <c r="H72" s="20">
        <f>D72-H70</f>
        <v>-9.0609999999742286E-3</v>
      </c>
    </row>
    <row r="74" spans="2:8" x14ac:dyDescent="0.3">
      <c r="B74" s="5" t="s">
        <v>33</v>
      </c>
    </row>
    <row r="75" spans="2:8" x14ac:dyDescent="0.3">
      <c r="B75" s="1" t="s">
        <v>68</v>
      </c>
      <c r="C75" s="1" t="s">
        <v>69</v>
      </c>
      <c r="D75" s="1" t="s">
        <v>70</v>
      </c>
      <c r="F75" s="1" t="s">
        <v>71</v>
      </c>
      <c r="G75" s="1" t="s">
        <v>72</v>
      </c>
      <c r="H75" s="1" t="s">
        <v>73</v>
      </c>
    </row>
    <row r="76" spans="2:8" x14ac:dyDescent="0.3">
      <c r="B76" s="2">
        <v>77.013000000000005</v>
      </c>
      <c r="C76" s="2">
        <v>-158.55200199999999</v>
      </c>
      <c r="D76" s="2">
        <v>3.597</v>
      </c>
      <c r="F76" s="4">
        <v>6659311.4040000001</v>
      </c>
      <c r="G76" s="4">
        <v>613878.022</v>
      </c>
      <c r="H76" s="4">
        <v>157.34868015629999</v>
      </c>
    </row>
    <row r="77" spans="2:8" x14ac:dyDescent="0.3">
      <c r="B77" s="7" t="s">
        <v>76</v>
      </c>
      <c r="C77" s="7" t="s">
        <v>77</v>
      </c>
      <c r="D77" s="7" t="s">
        <v>78</v>
      </c>
      <c r="F77" s="6" t="s">
        <v>5</v>
      </c>
      <c r="G77" s="6" t="s">
        <v>6</v>
      </c>
      <c r="H77" s="6" t="s">
        <v>7</v>
      </c>
    </row>
    <row r="78" spans="2:8" x14ac:dyDescent="0.3">
      <c r="B78" s="3">
        <f>B76+K3</f>
        <v>613878.01300000004</v>
      </c>
      <c r="C78" s="3">
        <f>C76+K4</f>
        <v>6659311.4479980003</v>
      </c>
      <c r="D78" s="4">
        <f>D76+K5</f>
        <v>157.45700000000002</v>
      </c>
      <c r="F78" s="8">
        <f>C78-F76</f>
        <v>4.3998000212013721E-2</v>
      </c>
      <c r="G78" s="20">
        <f>B78-G76</f>
        <v>-8.9999999618157744E-3</v>
      </c>
      <c r="H78" s="9">
        <f>D78-H76</f>
        <v>0.10831984370003056</v>
      </c>
    </row>
    <row r="80" spans="2:8" x14ac:dyDescent="0.3">
      <c r="B80" s="5" t="s">
        <v>34</v>
      </c>
      <c r="D80">
        <v>343</v>
      </c>
      <c r="F80" s="10" t="s">
        <v>66</v>
      </c>
      <c r="G80" s="22">
        <f>D80/0.2826</f>
        <v>1213.729653220099</v>
      </c>
    </row>
    <row r="81" spans="2:8" x14ac:dyDescent="0.3">
      <c r="B81" s="1" t="s">
        <v>68</v>
      </c>
      <c r="C81" s="1" t="s">
        <v>69</v>
      </c>
      <c r="D81" s="1" t="s">
        <v>70</v>
      </c>
      <c r="F81" s="1" t="s">
        <v>71</v>
      </c>
      <c r="G81" s="1" t="s">
        <v>72</v>
      </c>
      <c r="H81" s="1" t="s">
        <v>73</v>
      </c>
    </row>
    <row r="82" spans="2:8" x14ac:dyDescent="0.3">
      <c r="B82" s="2">
        <v>76.574399999999997</v>
      </c>
      <c r="C82" s="2">
        <v>-155.65700000000001</v>
      </c>
      <c r="D82" s="2">
        <v>3.4536600000000002</v>
      </c>
      <c r="F82" s="4">
        <v>6659314.2489999998</v>
      </c>
      <c r="G82" s="4">
        <v>613877.53599999996</v>
      </c>
      <c r="H82" s="4">
        <v>157.31780000000001</v>
      </c>
    </row>
    <row r="83" spans="2:8" x14ac:dyDescent="0.3">
      <c r="B83" s="7" t="s">
        <v>76</v>
      </c>
      <c r="C83" s="7" t="s">
        <v>77</v>
      </c>
      <c r="D83" s="7" t="s">
        <v>78</v>
      </c>
      <c r="F83" s="6" t="s">
        <v>5</v>
      </c>
      <c r="G83" s="6" t="s">
        <v>6</v>
      </c>
      <c r="H83" s="6" t="s">
        <v>7</v>
      </c>
    </row>
    <row r="84" spans="2:8" x14ac:dyDescent="0.3">
      <c r="B84" s="3">
        <f>B82+K3</f>
        <v>613877.57440000004</v>
      </c>
      <c r="C84" s="3">
        <f>C82+K4</f>
        <v>6659314.3430000003</v>
      </c>
      <c r="D84" s="4">
        <f>D82+K5</f>
        <v>157.31366000000003</v>
      </c>
      <c r="F84" s="8">
        <f>C84-F82</f>
        <v>9.4000000506639481E-2</v>
      </c>
      <c r="G84" s="20">
        <f>B84-G82</f>
        <v>3.8400000077672303E-2</v>
      </c>
      <c r="H84" s="8">
        <f>D84-H82</f>
        <v>-4.1399999999782722E-3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91B64-E19E-445D-A952-02F28637C922}">
  <dimension ref="B1:K84"/>
  <sheetViews>
    <sheetView topLeftCell="A55" zoomScaleNormal="100" workbookViewId="0">
      <selection activeCell="E80" sqref="E80"/>
    </sheetView>
  </sheetViews>
  <sheetFormatPr baseColWidth="10" defaultColWidth="11.44140625" defaultRowHeight="14.4" x14ac:dyDescent="0.3"/>
  <cols>
    <col min="3" max="3" width="12.44140625" customWidth="1"/>
  </cols>
  <sheetData>
    <row r="1" spans="2:11" x14ac:dyDescent="0.3">
      <c r="D1" s="5" t="s">
        <v>64</v>
      </c>
    </row>
    <row r="2" spans="2:11" x14ac:dyDescent="0.3">
      <c r="B2" s="5" t="s">
        <v>65</v>
      </c>
      <c r="D2">
        <v>12</v>
      </c>
      <c r="F2" s="10" t="s">
        <v>66</v>
      </c>
      <c r="G2" s="22">
        <f>D2/0.25</f>
        <v>48</v>
      </c>
      <c r="J2" t="s">
        <v>90</v>
      </c>
    </row>
    <row r="3" spans="2:11" x14ac:dyDescent="0.3">
      <c r="B3" s="1" t="s">
        <v>68</v>
      </c>
      <c r="C3" s="1" t="s">
        <v>69</v>
      </c>
      <c r="D3" s="1" t="s">
        <v>70</v>
      </c>
      <c r="F3" s="1" t="s">
        <v>71</v>
      </c>
      <c r="G3" s="1" t="s">
        <v>72</v>
      </c>
      <c r="H3" s="1" t="s">
        <v>73</v>
      </c>
      <c r="J3" s="2" t="s">
        <v>74</v>
      </c>
      <c r="K3" s="2">
        <v>613801</v>
      </c>
    </row>
    <row r="4" spans="2:11" x14ac:dyDescent="0.3">
      <c r="B4" s="2">
        <v>103.562</v>
      </c>
      <c r="C4" s="2">
        <v>98.0595</v>
      </c>
      <c r="D4" s="2">
        <v>-20.459499999999998</v>
      </c>
      <c r="F4" s="4">
        <v>6659568.0580000002</v>
      </c>
      <c r="G4" s="4">
        <v>613904.45900000003</v>
      </c>
      <c r="H4" s="4">
        <v>133.3459</v>
      </c>
      <c r="J4" s="2" t="s">
        <v>75</v>
      </c>
      <c r="K4" s="2">
        <v>6659470</v>
      </c>
    </row>
    <row r="5" spans="2:11" x14ac:dyDescent="0.3">
      <c r="B5" s="7" t="s">
        <v>76</v>
      </c>
      <c r="C5" s="7" t="s">
        <v>77</v>
      </c>
      <c r="D5" s="7" t="s">
        <v>78</v>
      </c>
      <c r="F5" s="6" t="s">
        <v>5</v>
      </c>
      <c r="G5" s="6" t="s">
        <v>6</v>
      </c>
      <c r="H5" s="6" t="s">
        <v>7</v>
      </c>
      <c r="J5" s="2" t="s">
        <v>79</v>
      </c>
      <c r="K5" s="2">
        <v>153.86000000000001</v>
      </c>
    </row>
    <row r="6" spans="2:11" x14ac:dyDescent="0.3">
      <c r="B6" s="4">
        <f>B4+K3</f>
        <v>613904.56200000003</v>
      </c>
      <c r="C6" s="4">
        <f>C4+K4</f>
        <v>6659568.0595000004</v>
      </c>
      <c r="D6" s="4">
        <f>D4+K5</f>
        <v>133.40050000000002</v>
      </c>
      <c r="F6" s="8">
        <f>C6-F4</f>
        <v>1.5000002458691597E-3</v>
      </c>
      <c r="G6" s="9">
        <f>B6-G4</f>
        <v>0.10300000000279397</v>
      </c>
      <c r="H6" s="9">
        <f>D6-H4</f>
        <v>5.4600000000021964E-2</v>
      </c>
    </row>
    <row r="8" spans="2:11" x14ac:dyDescent="0.3">
      <c r="B8" s="5" t="s">
        <v>80</v>
      </c>
      <c r="D8">
        <v>13</v>
      </c>
      <c r="F8" s="10" t="s">
        <v>66</v>
      </c>
      <c r="G8" s="22">
        <f>D8/0.4225</f>
        <v>30.76923076923077</v>
      </c>
    </row>
    <row r="9" spans="2:11" x14ac:dyDescent="0.3">
      <c r="B9" s="1" t="s">
        <v>68</v>
      </c>
      <c r="C9" s="1" t="s">
        <v>69</v>
      </c>
      <c r="D9" s="1" t="s">
        <v>70</v>
      </c>
      <c r="F9" s="1" t="s">
        <v>71</v>
      </c>
      <c r="G9" s="1" t="s">
        <v>72</v>
      </c>
      <c r="H9" s="1" t="s">
        <v>73</v>
      </c>
    </row>
    <row r="10" spans="2:11" x14ac:dyDescent="0.3">
      <c r="B10" s="2">
        <v>103.80200000000001</v>
      </c>
      <c r="C10" s="2">
        <v>96.003100000000003</v>
      </c>
      <c r="D10" s="2">
        <v>-20.3688</v>
      </c>
      <c r="F10" s="4">
        <v>6659566.1140000001</v>
      </c>
      <c r="G10" s="4">
        <v>613904.60400000005</v>
      </c>
      <c r="H10" s="4">
        <v>133.43850470000001</v>
      </c>
    </row>
    <row r="11" spans="2:11" x14ac:dyDescent="0.3">
      <c r="B11" s="7" t="s">
        <v>76</v>
      </c>
      <c r="C11" s="7" t="s">
        <v>77</v>
      </c>
      <c r="D11" s="7" t="s">
        <v>78</v>
      </c>
      <c r="F11" s="6" t="s">
        <v>5</v>
      </c>
      <c r="G11" s="6" t="s">
        <v>6</v>
      </c>
      <c r="H11" s="6" t="s">
        <v>7</v>
      </c>
    </row>
    <row r="12" spans="2:11" x14ac:dyDescent="0.3">
      <c r="B12" s="4">
        <f>B10+K3</f>
        <v>613904.80200000003</v>
      </c>
      <c r="C12" s="4">
        <f>C10+K4</f>
        <v>6659566.0031000003</v>
      </c>
      <c r="D12" s="4">
        <f>D10+K5</f>
        <v>133.49120000000002</v>
      </c>
      <c r="F12" s="9">
        <f>C12-F10</f>
        <v>-0.11089999973773956</v>
      </c>
      <c r="G12" s="9">
        <f>B12-G10</f>
        <v>0.19799999997485429</v>
      </c>
      <c r="H12" s="9">
        <f>D12-H10</f>
        <v>5.2695300000010548E-2</v>
      </c>
    </row>
    <row r="14" spans="2:11" x14ac:dyDescent="0.3">
      <c r="B14" s="5" t="s">
        <v>81</v>
      </c>
      <c r="D14">
        <v>48</v>
      </c>
      <c r="F14" s="10" t="s">
        <v>66</v>
      </c>
      <c r="G14" s="11">
        <f>D14/0.25</f>
        <v>192</v>
      </c>
    </row>
    <row r="15" spans="2:11" x14ac:dyDescent="0.3">
      <c r="B15" s="1" t="s">
        <v>68</v>
      </c>
      <c r="C15" s="1" t="s">
        <v>69</v>
      </c>
      <c r="D15" s="1" t="s">
        <v>70</v>
      </c>
      <c r="F15" s="1" t="s">
        <v>71</v>
      </c>
      <c r="G15" s="1" t="s">
        <v>72</v>
      </c>
      <c r="H15" s="1" t="s">
        <v>73</v>
      </c>
    </row>
    <row r="16" spans="2:11" x14ac:dyDescent="0.3">
      <c r="B16" s="2">
        <v>93.206000000000003</v>
      </c>
      <c r="C16" s="2">
        <v>91.084900000000005</v>
      </c>
      <c r="D16" s="2">
        <v>-19.471699999999998</v>
      </c>
      <c r="F16" s="4">
        <v>6659561.2709999997</v>
      </c>
      <c r="G16" s="4">
        <v>613894.20299999998</v>
      </c>
      <c r="H16" s="4">
        <v>134.37989999999999</v>
      </c>
    </row>
    <row r="17" spans="2:8" x14ac:dyDescent="0.3">
      <c r="B17" s="7" t="s">
        <v>76</v>
      </c>
      <c r="C17" s="7" t="s">
        <v>77</v>
      </c>
      <c r="D17" s="7" t="s">
        <v>78</v>
      </c>
      <c r="F17" s="6" t="s">
        <v>5</v>
      </c>
      <c r="G17" s="6" t="s">
        <v>6</v>
      </c>
      <c r="H17" s="6" t="s">
        <v>7</v>
      </c>
    </row>
    <row r="18" spans="2:8" x14ac:dyDescent="0.3">
      <c r="B18" s="4">
        <f>B16+K3</f>
        <v>613894.20600000001</v>
      </c>
      <c r="C18" s="4">
        <f>C16+K4</f>
        <v>6659561.0849000001</v>
      </c>
      <c r="D18" s="4">
        <f>D16+K5</f>
        <v>134.38830000000002</v>
      </c>
      <c r="F18" s="9">
        <f>C18-F16</f>
        <v>-0.1860999995842576</v>
      </c>
      <c r="G18" s="20">
        <f>B18-G16</f>
        <v>3.0000000260770321E-3</v>
      </c>
      <c r="H18" s="8">
        <f>D18-H16</f>
        <v>8.4000000000230557E-3</v>
      </c>
    </row>
    <row r="20" spans="2:8" x14ac:dyDescent="0.3">
      <c r="B20" s="5" t="s">
        <v>82</v>
      </c>
    </row>
    <row r="21" spans="2:8" x14ac:dyDescent="0.3">
      <c r="B21" s="1" t="s">
        <v>68</v>
      </c>
      <c r="C21" s="1" t="s">
        <v>69</v>
      </c>
      <c r="D21" s="1" t="s">
        <v>70</v>
      </c>
      <c r="F21" s="1" t="s">
        <v>71</v>
      </c>
      <c r="G21" s="1" t="s">
        <v>72</v>
      </c>
      <c r="H21" s="1" t="s">
        <v>73</v>
      </c>
    </row>
    <row r="22" spans="2:8" x14ac:dyDescent="0.3">
      <c r="B22" s="2">
        <v>92.877998000000005</v>
      </c>
      <c r="C22" s="2">
        <v>96.436995999999994</v>
      </c>
      <c r="D22" s="2">
        <v>-20.134001000000001</v>
      </c>
      <c r="F22" s="4">
        <v>6659566.4400000004</v>
      </c>
      <c r="G22" s="4">
        <v>613893.68799999997</v>
      </c>
      <c r="H22" s="4">
        <v>134.00423699999999</v>
      </c>
    </row>
    <row r="23" spans="2:8" x14ac:dyDescent="0.3">
      <c r="B23" s="7" t="s">
        <v>76</v>
      </c>
      <c r="C23" s="7" t="s">
        <v>77</v>
      </c>
      <c r="D23" s="7" t="s">
        <v>78</v>
      </c>
      <c r="F23" s="6" t="s">
        <v>5</v>
      </c>
      <c r="G23" s="6" t="s">
        <v>6</v>
      </c>
      <c r="H23" s="6" t="s">
        <v>7</v>
      </c>
    </row>
    <row r="24" spans="2:8" x14ac:dyDescent="0.3">
      <c r="B24" s="4">
        <f>B22+K3</f>
        <v>613893.87799800001</v>
      </c>
      <c r="C24" s="4">
        <f>C22+K4</f>
        <v>6659566.4369959999</v>
      </c>
      <c r="D24" s="4">
        <f>D22+K5</f>
        <v>133.725999</v>
      </c>
      <c r="F24" s="8">
        <f>C24-F22</f>
        <v>-3.0040005221962929E-3</v>
      </c>
      <c r="G24" s="9">
        <f>B24-G22</f>
        <v>0.18999800004530698</v>
      </c>
      <c r="H24" s="9">
        <f>D24-H22</f>
        <v>-0.27823799999998755</v>
      </c>
    </row>
    <row r="26" spans="2:8" x14ac:dyDescent="0.3">
      <c r="B26" s="5" t="s">
        <v>83</v>
      </c>
      <c r="D26">
        <v>14</v>
      </c>
      <c r="F26" s="10" t="s">
        <v>66</v>
      </c>
      <c r="G26" s="11">
        <f>D26/0.25</f>
        <v>56</v>
      </c>
    </row>
    <row r="27" spans="2:8" x14ac:dyDescent="0.3">
      <c r="B27" s="1" t="s">
        <v>68</v>
      </c>
      <c r="C27" s="1" t="s">
        <v>69</v>
      </c>
      <c r="D27" s="1" t="s">
        <v>70</v>
      </c>
      <c r="F27" s="1" t="s">
        <v>71</v>
      </c>
      <c r="G27" s="1" t="s">
        <v>72</v>
      </c>
      <c r="H27" s="1" t="s">
        <v>73</v>
      </c>
    </row>
    <row r="28" spans="2:8" x14ac:dyDescent="0.3">
      <c r="B28" s="2">
        <v>-31.401499999999999</v>
      </c>
      <c r="C28" s="2">
        <v>-8.5490700000000004</v>
      </c>
      <c r="D28" s="2">
        <v>-18.045200000000001</v>
      </c>
      <c r="F28" s="4">
        <v>6659461.3150000004</v>
      </c>
      <c r="G28" s="4">
        <v>613769.76800000004</v>
      </c>
      <c r="H28" s="4">
        <v>135.72573299999999</v>
      </c>
    </row>
    <row r="29" spans="2:8" x14ac:dyDescent="0.3">
      <c r="B29" s="7" t="s">
        <v>76</v>
      </c>
      <c r="C29" s="7" t="s">
        <v>77</v>
      </c>
      <c r="D29" s="7" t="s">
        <v>78</v>
      </c>
      <c r="F29" s="6" t="s">
        <v>5</v>
      </c>
      <c r="G29" s="6" t="s">
        <v>6</v>
      </c>
      <c r="H29" s="6" t="s">
        <v>7</v>
      </c>
    </row>
    <row r="30" spans="2:8" x14ac:dyDescent="0.3">
      <c r="B30" s="4">
        <f>B28+K3</f>
        <v>613769.59849999996</v>
      </c>
      <c r="C30" s="4">
        <f>C28+K4</f>
        <v>6659461.4509300003</v>
      </c>
      <c r="D30" s="4">
        <f>D28+K5</f>
        <v>135.81480000000002</v>
      </c>
      <c r="F30" s="9">
        <f>C30-F28</f>
        <v>0.13592999987304211</v>
      </c>
      <c r="G30" s="9">
        <f>B30-G28</f>
        <v>-0.16950000007636845</v>
      </c>
      <c r="H30" s="9">
        <f>D30-H28</f>
        <v>8.9067000000028429E-2</v>
      </c>
    </row>
    <row r="32" spans="2:8" x14ac:dyDescent="0.3">
      <c r="B32" s="5" t="s">
        <v>84</v>
      </c>
      <c r="D32">
        <v>23</v>
      </c>
      <c r="F32" s="10" t="s">
        <v>66</v>
      </c>
      <c r="G32" s="22">
        <f>D32/0.36</f>
        <v>63.888888888888893</v>
      </c>
    </row>
    <row r="33" spans="2:8" x14ac:dyDescent="0.3">
      <c r="B33" s="1" t="s">
        <v>68</v>
      </c>
      <c r="C33" s="1" t="s">
        <v>69</v>
      </c>
      <c r="D33" s="1" t="s">
        <v>70</v>
      </c>
      <c r="F33" s="1" t="s">
        <v>71</v>
      </c>
      <c r="G33" s="1" t="s">
        <v>72</v>
      </c>
      <c r="H33" s="1" t="s">
        <v>73</v>
      </c>
    </row>
    <row r="34" spans="2:8" x14ac:dyDescent="0.3">
      <c r="B34" s="2">
        <v>-30.609000000000002</v>
      </c>
      <c r="C34" s="2">
        <v>-12.5634</v>
      </c>
      <c r="D34" s="2">
        <v>-18.05</v>
      </c>
      <c r="F34" s="4">
        <v>6659457.5020000003</v>
      </c>
      <c r="G34" s="4">
        <v>613770.495</v>
      </c>
      <c r="H34" s="4">
        <v>135.74415490000001</v>
      </c>
    </row>
    <row r="35" spans="2:8" x14ac:dyDescent="0.3">
      <c r="B35" s="7" t="s">
        <v>76</v>
      </c>
      <c r="C35" s="7" t="s">
        <v>77</v>
      </c>
      <c r="D35" s="7" t="s">
        <v>78</v>
      </c>
      <c r="F35" s="6" t="s">
        <v>5</v>
      </c>
      <c r="G35" s="6" t="s">
        <v>6</v>
      </c>
      <c r="H35" s="6" t="s">
        <v>7</v>
      </c>
    </row>
    <row r="36" spans="2:8" x14ac:dyDescent="0.3">
      <c r="B36" s="3">
        <f>B34+K3</f>
        <v>613770.39099999995</v>
      </c>
      <c r="C36" s="3">
        <f>C34+K4</f>
        <v>6659457.4365999997</v>
      </c>
      <c r="D36" s="4">
        <f>D34+K5</f>
        <v>135.81</v>
      </c>
      <c r="F36" s="8">
        <f>C36-F34</f>
        <v>-6.5400000661611557E-2</v>
      </c>
      <c r="G36" s="9">
        <f>B36-G34</f>
        <v>-0.10400000005029142</v>
      </c>
      <c r="H36" s="9">
        <f>D36-H34</f>
        <v>6.5845099999989998E-2</v>
      </c>
    </row>
    <row r="38" spans="2:8" x14ac:dyDescent="0.3">
      <c r="B38" s="5" t="s">
        <v>85</v>
      </c>
    </row>
    <row r="39" spans="2:8" x14ac:dyDescent="0.3">
      <c r="B39" s="1" t="s">
        <v>68</v>
      </c>
      <c r="C39" s="1" t="s">
        <v>69</v>
      </c>
      <c r="D39" s="1" t="s">
        <v>70</v>
      </c>
      <c r="F39" s="1" t="s">
        <v>71</v>
      </c>
      <c r="G39" s="1" t="s">
        <v>72</v>
      </c>
      <c r="H39" s="1" t="s">
        <v>73</v>
      </c>
    </row>
    <row r="40" spans="2:8" x14ac:dyDescent="0.3">
      <c r="B40" s="2">
        <v>-25.676300000000001</v>
      </c>
      <c r="C40" s="2">
        <v>-11.0442</v>
      </c>
      <c r="D40" s="2">
        <v>-18.179400000000001</v>
      </c>
      <c r="F40" s="4">
        <v>6659458.8389999997</v>
      </c>
      <c r="G40" s="4">
        <v>613775.41099999996</v>
      </c>
      <c r="H40" s="4">
        <v>135.61618100000001</v>
      </c>
    </row>
    <row r="41" spans="2:8" x14ac:dyDescent="0.3">
      <c r="B41" s="7" t="s">
        <v>76</v>
      </c>
      <c r="C41" s="7" t="s">
        <v>77</v>
      </c>
      <c r="D41" s="7" t="s">
        <v>78</v>
      </c>
      <c r="F41" s="6" t="s">
        <v>5</v>
      </c>
      <c r="G41" s="6" t="s">
        <v>6</v>
      </c>
      <c r="H41" s="6" t="s">
        <v>7</v>
      </c>
    </row>
    <row r="42" spans="2:8" x14ac:dyDescent="0.3">
      <c r="B42" s="3">
        <f>B40+K3</f>
        <v>613775.32369999995</v>
      </c>
      <c r="C42" s="3">
        <f>C40+K4</f>
        <v>6659458.9557999996</v>
      </c>
      <c r="D42" s="4">
        <f>D40+K5</f>
        <v>135.68060000000003</v>
      </c>
      <c r="F42" s="9">
        <f>C42-F40</f>
        <v>0.11679999995976686</v>
      </c>
      <c r="G42" s="20">
        <f>B42-G40</f>
        <v>-8.7300000013783574E-2</v>
      </c>
      <c r="H42" s="9">
        <f>D42-H40</f>
        <v>6.4419000000015103E-2</v>
      </c>
    </row>
    <row r="44" spans="2:8" x14ac:dyDescent="0.3">
      <c r="B44" s="5" t="s">
        <v>86</v>
      </c>
      <c r="F44" s="10"/>
      <c r="G44" s="11"/>
    </row>
    <row r="45" spans="2:8" x14ac:dyDescent="0.3">
      <c r="B45" s="1" t="s">
        <v>68</v>
      </c>
      <c r="C45" s="1" t="s">
        <v>69</v>
      </c>
      <c r="D45" s="1" t="s">
        <v>70</v>
      </c>
      <c r="F45" s="1" t="s">
        <v>71</v>
      </c>
      <c r="G45" s="1" t="s">
        <v>72</v>
      </c>
      <c r="H45" s="1" t="s">
        <v>73</v>
      </c>
    </row>
    <row r="46" spans="2:8" x14ac:dyDescent="0.3">
      <c r="B46" s="2">
        <v>-26.263000000000002</v>
      </c>
      <c r="C46" s="2">
        <v>-14.779</v>
      </c>
      <c r="D46" s="2">
        <v>-17.841999000000001</v>
      </c>
      <c r="F46" s="4">
        <v>6659455.1140000001</v>
      </c>
      <c r="G46" s="4">
        <v>613774.826</v>
      </c>
      <c r="H46" s="4">
        <v>136.1401959527</v>
      </c>
    </row>
    <row r="47" spans="2:8" x14ac:dyDescent="0.3">
      <c r="B47" s="7" t="s">
        <v>76</v>
      </c>
      <c r="C47" s="7" t="s">
        <v>77</v>
      </c>
      <c r="D47" s="7" t="s">
        <v>78</v>
      </c>
      <c r="F47" s="6" t="s">
        <v>5</v>
      </c>
      <c r="G47" s="6" t="s">
        <v>6</v>
      </c>
      <c r="H47" s="6" t="s">
        <v>7</v>
      </c>
    </row>
    <row r="48" spans="2:8" x14ac:dyDescent="0.3">
      <c r="B48" s="3">
        <f>B46+K3</f>
        <v>613774.73699999996</v>
      </c>
      <c r="C48" s="3">
        <f>C46+K4</f>
        <v>6659455.2209999999</v>
      </c>
      <c r="D48" s="4">
        <f>D46+K5</f>
        <v>136.01800100000003</v>
      </c>
      <c r="F48" s="9">
        <f>C48-F46</f>
        <v>0.10699999984353781</v>
      </c>
      <c r="G48" s="20">
        <f>B48-G46</f>
        <v>-8.900000003632158E-2</v>
      </c>
      <c r="H48" s="9">
        <f>D48-H46</f>
        <v>-0.12219495269997083</v>
      </c>
    </row>
    <row r="50" spans="2:8" x14ac:dyDescent="0.3">
      <c r="B50" s="5" t="s">
        <v>87</v>
      </c>
      <c r="D50">
        <v>35</v>
      </c>
      <c r="F50" s="10" t="s">
        <v>66</v>
      </c>
      <c r="G50" s="22">
        <f>D50/0.2826</f>
        <v>123.84996461429581</v>
      </c>
    </row>
    <row r="51" spans="2:8" x14ac:dyDescent="0.3">
      <c r="B51" s="1" t="s">
        <v>68</v>
      </c>
      <c r="C51" s="1" t="s">
        <v>69</v>
      </c>
      <c r="D51" s="1" t="s">
        <v>70</v>
      </c>
      <c r="F51" s="1" t="s">
        <v>71</v>
      </c>
      <c r="G51" s="1" t="s">
        <v>72</v>
      </c>
      <c r="H51" s="1" t="s">
        <v>73</v>
      </c>
    </row>
    <row r="52" spans="2:8" x14ac:dyDescent="0.3">
      <c r="B52" s="2">
        <v>-21.668900000000001</v>
      </c>
      <c r="C52" s="2">
        <v>-14.4581</v>
      </c>
      <c r="D52" s="2">
        <v>-17.989999999999998</v>
      </c>
      <c r="F52" s="4">
        <v>6659455.4210000001</v>
      </c>
      <c r="G52" s="4">
        <v>613779.32400000002</v>
      </c>
      <c r="H52" s="4">
        <v>135.8193484</v>
      </c>
    </row>
    <row r="53" spans="2:8" x14ac:dyDescent="0.3">
      <c r="B53" s="7" t="s">
        <v>76</v>
      </c>
      <c r="C53" s="7" t="s">
        <v>77</v>
      </c>
      <c r="D53" s="7" t="s">
        <v>78</v>
      </c>
      <c r="F53" s="6" t="s">
        <v>5</v>
      </c>
      <c r="G53" s="6" t="s">
        <v>6</v>
      </c>
      <c r="H53" s="6" t="s">
        <v>7</v>
      </c>
    </row>
    <row r="54" spans="2:8" x14ac:dyDescent="0.3">
      <c r="B54" s="3">
        <f>B52+K3</f>
        <v>613779.33109999995</v>
      </c>
      <c r="C54" s="3">
        <f>C52+K4</f>
        <v>6659455.5418999996</v>
      </c>
      <c r="D54" s="4">
        <f>D52+K5</f>
        <v>135.87</v>
      </c>
      <c r="F54" s="9">
        <f>C54-F52</f>
        <v>0.12089999951422215</v>
      </c>
      <c r="G54" s="8">
        <f>B54-G52</f>
        <v>7.0999999297782779E-3</v>
      </c>
      <c r="H54" s="8">
        <f>D54-H52</f>
        <v>5.0651600000009012E-2</v>
      </c>
    </row>
    <row r="56" spans="2:8" x14ac:dyDescent="0.3">
      <c r="B56" s="5" t="s">
        <v>88</v>
      </c>
      <c r="D56">
        <v>22</v>
      </c>
      <c r="F56" s="10" t="s">
        <v>66</v>
      </c>
      <c r="G56" s="22">
        <f>D56/0.4225</f>
        <v>52.071005917159766</v>
      </c>
    </row>
    <row r="57" spans="2:8" x14ac:dyDescent="0.3">
      <c r="B57" s="1" t="s">
        <v>68</v>
      </c>
      <c r="C57" s="1" t="s">
        <v>69</v>
      </c>
      <c r="D57" s="1" t="s">
        <v>70</v>
      </c>
      <c r="F57" s="1" t="s">
        <v>71</v>
      </c>
      <c r="G57" s="1" t="s">
        <v>72</v>
      </c>
      <c r="H57" s="1" t="s">
        <v>73</v>
      </c>
    </row>
    <row r="58" spans="2:8" x14ac:dyDescent="0.3">
      <c r="B58" s="2">
        <v>-21.435500000000001</v>
      </c>
      <c r="C58" s="2">
        <v>-17.91</v>
      </c>
      <c r="D58" s="2">
        <v>-18.0505</v>
      </c>
      <c r="F58" s="4">
        <v>6659452.0039999997</v>
      </c>
      <c r="G58" s="4">
        <v>613779.68999999994</v>
      </c>
      <c r="H58" s="4">
        <v>135.7329762224</v>
      </c>
    </row>
    <row r="59" spans="2:8" x14ac:dyDescent="0.3">
      <c r="B59" s="7" t="s">
        <v>76</v>
      </c>
      <c r="C59" s="7" t="s">
        <v>77</v>
      </c>
      <c r="D59" s="7" t="s">
        <v>78</v>
      </c>
      <c r="F59" s="6" t="s">
        <v>5</v>
      </c>
      <c r="G59" s="6" t="s">
        <v>6</v>
      </c>
      <c r="H59" s="6" t="s">
        <v>7</v>
      </c>
    </row>
    <row r="60" spans="2:8" x14ac:dyDescent="0.3">
      <c r="B60" s="3">
        <f>B58+K3</f>
        <v>613779.56449999998</v>
      </c>
      <c r="C60" s="3">
        <f>C58+K4</f>
        <v>6659452.0899999999</v>
      </c>
      <c r="D60" s="4">
        <f>D58+K5</f>
        <v>135.80950000000001</v>
      </c>
      <c r="F60" s="8">
        <f>C60-F58</f>
        <v>8.600000012665987E-2</v>
      </c>
      <c r="G60" s="9">
        <f>B60-G58</f>
        <v>-0.12549999996554106</v>
      </c>
      <c r="H60" s="9">
        <f>D60-H58</f>
        <v>7.6523777600016274E-2</v>
      </c>
    </row>
    <row r="62" spans="2:8" x14ac:dyDescent="0.3">
      <c r="B62" s="5" t="s">
        <v>89</v>
      </c>
      <c r="F62" s="10" t="s">
        <v>66</v>
      </c>
      <c r="G62" s="22">
        <f>D62/0.1256</f>
        <v>0</v>
      </c>
    </row>
    <row r="63" spans="2:8" x14ac:dyDescent="0.3">
      <c r="B63" s="1" t="s">
        <v>68</v>
      </c>
      <c r="C63" s="1" t="s">
        <v>69</v>
      </c>
      <c r="D63" s="1" t="s">
        <v>70</v>
      </c>
      <c r="F63" s="1" t="s">
        <v>71</v>
      </c>
      <c r="G63" s="1" t="s">
        <v>72</v>
      </c>
      <c r="H63" s="1" t="s">
        <v>73</v>
      </c>
    </row>
    <row r="64" spans="2:8" x14ac:dyDescent="0.3">
      <c r="B64" s="2">
        <v>-17.959599999999998</v>
      </c>
      <c r="C64" s="2">
        <v>-17.508700000000001</v>
      </c>
      <c r="D64" s="2">
        <v>-17.896000000000001</v>
      </c>
      <c r="F64" s="4">
        <v>6659452.3870000001</v>
      </c>
      <c r="G64" s="4">
        <v>613783.076</v>
      </c>
      <c r="H64" s="4">
        <v>135.9297459</v>
      </c>
    </row>
    <row r="65" spans="2:8" x14ac:dyDescent="0.3">
      <c r="B65" s="7" t="s">
        <v>76</v>
      </c>
      <c r="C65" s="7" t="s">
        <v>77</v>
      </c>
      <c r="D65" s="7" t="s">
        <v>78</v>
      </c>
      <c r="F65" s="6" t="s">
        <v>5</v>
      </c>
      <c r="G65" s="6" t="s">
        <v>6</v>
      </c>
      <c r="H65" s="6" t="s">
        <v>7</v>
      </c>
    </row>
    <row r="66" spans="2:8" x14ac:dyDescent="0.3">
      <c r="B66" s="3">
        <f>B64+K3</f>
        <v>613783.04040000006</v>
      </c>
      <c r="C66" s="3">
        <f>C64+K4</f>
        <v>6659452.4912999999</v>
      </c>
      <c r="D66" s="4">
        <f>D64+K5</f>
        <v>135.964</v>
      </c>
      <c r="F66" s="9">
        <f>C66-F64</f>
        <v>0.10429999977350235</v>
      </c>
      <c r="G66" s="8">
        <f>B66-G64</f>
        <v>-3.5599999944679439E-2</v>
      </c>
      <c r="H66" s="8">
        <f>D66-H64</f>
        <v>3.4254099999998289E-2</v>
      </c>
    </row>
    <row r="68" spans="2:8" x14ac:dyDescent="0.3">
      <c r="B68" s="5" t="s">
        <v>32</v>
      </c>
      <c r="D68">
        <v>39</v>
      </c>
      <c r="F68" s="10" t="s">
        <v>66</v>
      </c>
      <c r="G68" s="22">
        <f>D68/0.36</f>
        <v>108.33333333333334</v>
      </c>
    </row>
    <row r="69" spans="2:8" x14ac:dyDescent="0.3">
      <c r="B69" s="1" t="s">
        <v>68</v>
      </c>
      <c r="C69" s="1" t="s">
        <v>69</v>
      </c>
      <c r="D69" s="1" t="s">
        <v>70</v>
      </c>
      <c r="F69" s="1" t="s">
        <v>71</v>
      </c>
      <c r="G69" s="1" t="s">
        <v>72</v>
      </c>
      <c r="H69" s="1" t="s">
        <v>73</v>
      </c>
    </row>
    <row r="70" spans="2:8" x14ac:dyDescent="0.3">
      <c r="B70" s="2">
        <v>80.734200000000001</v>
      </c>
      <c r="C70" s="2">
        <v>-158.70500000000001</v>
      </c>
      <c r="D70" s="2">
        <v>3.2679</v>
      </c>
      <c r="F70" s="4">
        <v>6659311.3799999999</v>
      </c>
      <c r="G70" s="4">
        <v>613881.60499999998</v>
      </c>
      <c r="H70" s="4">
        <v>157.05361099999999</v>
      </c>
    </row>
    <row r="71" spans="2:8" x14ac:dyDescent="0.3">
      <c r="B71" s="7" t="s">
        <v>76</v>
      </c>
      <c r="C71" s="7" t="s">
        <v>77</v>
      </c>
      <c r="D71" s="7" t="s">
        <v>78</v>
      </c>
      <c r="F71" s="6" t="s">
        <v>5</v>
      </c>
      <c r="G71" s="6" t="s">
        <v>6</v>
      </c>
      <c r="H71" s="6" t="s">
        <v>7</v>
      </c>
    </row>
    <row r="72" spans="2:8" x14ac:dyDescent="0.3">
      <c r="B72" s="3">
        <f>B70+K3</f>
        <v>613881.73419999995</v>
      </c>
      <c r="C72" s="3">
        <f>C70+K4</f>
        <v>6659311.2949999999</v>
      </c>
      <c r="D72" s="4">
        <f>D70+K5</f>
        <v>157.12790000000001</v>
      </c>
      <c r="F72" s="8">
        <f>C72-F70</f>
        <v>-8.4999999962747097E-2</v>
      </c>
      <c r="G72" s="9">
        <f>B72-G70</f>
        <v>0.12919999996665865</v>
      </c>
      <c r="H72" s="9">
        <f>D72-H70</f>
        <v>7.4289000000021588E-2</v>
      </c>
    </row>
    <row r="74" spans="2:8" x14ac:dyDescent="0.3">
      <c r="B74" s="5" t="s">
        <v>33</v>
      </c>
    </row>
    <row r="75" spans="2:8" x14ac:dyDescent="0.3">
      <c r="B75" s="1" t="s">
        <v>68</v>
      </c>
      <c r="C75" s="1" t="s">
        <v>69</v>
      </c>
      <c r="D75" s="1" t="s">
        <v>70</v>
      </c>
      <c r="F75" s="1" t="s">
        <v>71</v>
      </c>
      <c r="G75" s="1" t="s">
        <v>72</v>
      </c>
      <c r="H75" s="1" t="s">
        <v>73</v>
      </c>
    </row>
    <row r="76" spans="2:8" x14ac:dyDescent="0.3">
      <c r="B76" s="2">
        <v>77.061995999999994</v>
      </c>
      <c r="C76" s="2">
        <v>-158.54200700000001</v>
      </c>
      <c r="D76" s="2">
        <v>3.31</v>
      </c>
      <c r="F76" s="4">
        <v>6659311.4040000001</v>
      </c>
      <c r="G76" s="4">
        <v>613878.022</v>
      </c>
      <c r="H76" s="4">
        <v>157.34868015629999</v>
      </c>
    </row>
    <row r="77" spans="2:8" x14ac:dyDescent="0.3">
      <c r="B77" s="7" t="s">
        <v>76</v>
      </c>
      <c r="C77" s="7" t="s">
        <v>77</v>
      </c>
      <c r="D77" s="7" t="s">
        <v>78</v>
      </c>
      <c r="F77" s="6" t="s">
        <v>5</v>
      </c>
      <c r="G77" s="6" t="s">
        <v>6</v>
      </c>
      <c r="H77" s="6" t="s">
        <v>7</v>
      </c>
    </row>
    <row r="78" spans="2:8" x14ac:dyDescent="0.3">
      <c r="B78" s="3">
        <f>B76+K3</f>
        <v>613878.061996</v>
      </c>
      <c r="C78" s="3">
        <f>C76+K4</f>
        <v>6659311.4579929998</v>
      </c>
      <c r="D78" s="4">
        <f>D76+K5</f>
        <v>157.17000000000002</v>
      </c>
      <c r="F78" s="8">
        <f>C78-F76</f>
        <v>5.3992999717593193E-2</v>
      </c>
      <c r="G78" s="20">
        <f>B78-G76</f>
        <v>3.999600000679493E-2</v>
      </c>
      <c r="H78" s="9">
        <f>D78-H76</f>
        <v>-0.17868015629997558</v>
      </c>
    </row>
    <row r="80" spans="2:8" x14ac:dyDescent="0.3">
      <c r="B80" s="5" t="s">
        <v>34</v>
      </c>
      <c r="D80">
        <v>33</v>
      </c>
      <c r="F80" s="10" t="s">
        <v>66</v>
      </c>
      <c r="G80" s="22">
        <f>D80/0.2826</f>
        <v>116.7728237791932</v>
      </c>
    </row>
    <row r="81" spans="2:8" x14ac:dyDescent="0.3">
      <c r="B81" s="1" t="s">
        <v>68</v>
      </c>
      <c r="C81" s="1" t="s">
        <v>69</v>
      </c>
      <c r="D81" s="1" t="s">
        <v>70</v>
      </c>
      <c r="F81" s="1" t="s">
        <v>71</v>
      </c>
      <c r="G81" s="1" t="s">
        <v>72</v>
      </c>
      <c r="H81" s="1" t="s">
        <v>73</v>
      </c>
    </row>
    <row r="82" spans="2:8" x14ac:dyDescent="0.3">
      <c r="B82" s="2">
        <v>76.490300000000005</v>
      </c>
      <c r="C82" s="2">
        <v>-155.785</v>
      </c>
      <c r="D82" s="2">
        <v>3.5030600000000001</v>
      </c>
      <c r="F82" s="4">
        <v>6659314.2489999998</v>
      </c>
      <c r="G82" s="4">
        <v>613877.53599999996</v>
      </c>
      <c r="H82" s="4">
        <v>157.31780000000001</v>
      </c>
    </row>
    <row r="83" spans="2:8" x14ac:dyDescent="0.3">
      <c r="B83" s="7" t="s">
        <v>76</v>
      </c>
      <c r="C83" s="7" t="s">
        <v>77</v>
      </c>
      <c r="D83" s="7" t="s">
        <v>78</v>
      </c>
      <c r="F83" s="6" t="s">
        <v>5</v>
      </c>
      <c r="G83" s="6" t="s">
        <v>6</v>
      </c>
      <c r="H83" s="6" t="s">
        <v>7</v>
      </c>
    </row>
    <row r="84" spans="2:8" x14ac:dyDescent="0.3">
      <c r="B84" s="3">
        <f>B82+K3</f>
        <v>613877.49029999995</v>
      </c>
      <c r="C84" s="3">
        <f>C82+K4</f>
        <v>6659314.2149999999</v>
      </c>
      <c r="D84" s="4">
        <f>D82+K5</f>
        <v>157.36306000000002</v>
      </c>
      <c r="F84" s="8">
        <f>C84-F82</f>
        <v>-3.3999999985098839E-2</v>
      </c>
      <c r="G84" s="20">
        <f>B84-G82</f>
        <v>-4.5700000016950071E-2</v>
      </c>
      <c r="H84" s="8">
        <f>D84-H82</f>
        <v>4.5260000000013179E-2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3E9CC-C21C-482C-BAFC-569D2FA595F8}">
  <dimension ref="B1:K60"/>
  <sheetViews>
    <sheetView topLeftCell="A38" zoomScaleNormal="100" workbookViewId="0">
      <selection activeCell="K63" sqref="K63"/>
    </sheetView>
  </sheetViews>
  <sheetFormatPr baseColWidth="10" defaultColWidth="11.44140625" defaultRowHeight="14.4" x14ac:dyDescent="0.3"/>
  <cols>
    <col min="3" max="3" width="12.44140625" customWidth="1"/>
  </cols>
  <sheetData>
    <row r="1" spans="2:11" x14ac:dyDescent="0.3">
      <c r="D1" s="5" t="s">
        <v>64</v>
      </c>
    </row>
    <row r="2" spans="2:11" x14ac:dyDescent="0.3">
      <c r="B2" s="5" t="s">
        <v>91</v>
      </c>
      <c r="D2">
        <v>4812</v>
      </c>
      <c r="F2" s="10" t="s">
        <v>66</v>
      </c>
      <c r="G2" s="22">
        <f>D2/0.4225</f>
        <v>11389.349112426036</v>
      </c>
      <c r="J2" t="s">
        <v>90</v>
      </c>
    </row>
    <row r="3" spans="2:11" x14ac:dyDescent="0.3">
      <c r="B3" s="1" t="s">
        <v>68</v>
      </c>
      <c r="C3" s="1" t="s">
        <v>69</v>
      </c>
      <c r="D3" s="1" t="s">
        <v>70</v>
      </c>
      <c r="F3" s="1" t="s">
        <v>71</v>
      </c>
      <c r="G3" s="1" t="s">
        <v>72</v>
      </c>
      <c r="H3" s="1" t="s">
        <v>73</v>
      </c>
      <c r="J3" s="2" t="s">
        <v>74</v>
      </c>
      <c r="K3" s="2">
        <v>613801</v>
      </c>
    </row>
    <row r="4" spans="2:11" x14ac:dyDescent="0.3">
      <c r="B4" s="2">
        <v>-19.174700000000001</v>
      </c>
      <c r="C4" s="2">
        <v>-19.637799999999999</v>
      </c>
      <c r="D4" s="2">
        <v>-18.1494</v>
      </c>
      <c r="F4" s="4">
        <v>6659450.3360000001</v>
      </c>
      <c r="G4" s="4">
        <v>613781.79200000002</v>
      </c>
      <c r="H4" s="4">
        <v>135.68346787900001</v>
      </c>
      <c r="J4" s="2" t="s">
        <v>75</v>
      </c>
      <c r="K4" s="2">
        <v>6659470</v>
      </c>
    </row>
    <row r="5" spans="2:11" x14ac:dyDescent="0.3">
      <c r="B5" s="7" t="s">
        <v>76</v>
      </c>
      <c r="C5" s="7" t="s">
        <v>77</v>
      </c>
      <c r="D5" s="7" t="s">
        <v>78</v>
      </c>
      <c r="F5" s="6" t="s">
        <v>5</v>
      </c>
      <c r="G5" s="6" t="s">
        <v>6</v>
      </c>
      <c r="H5" s="6" t="s">
        <v>7</v>
      </c>
      <c r="J5" s="2" t="s">
        <v>79</v>
      </c>
      <c r="K5" s="2">
        <v>153.86000000000001</v>
      </c>
    </row>
    <row r="6" spans="2:11" x14ac:dyDescent="0.3">
      <c r="B6" s="4">
        <f>B4+K3</f>
        <v>613781.82530000003</v>
      </c>
      <c r="C6" s="4">
        <f>C4+K4</f>
        <v>6659450.3622000003</v>
      </c>
      <c r="D6" s="4">
        <f>D4+K5</f>
        <v>135.7106</v>
      </c>
      <c r="F6" s="8">
        <f>C6-F4</f>
        <v>2.6200000196695328E-2</v>
      </c>
      <c r="G6" s="20">
        <f>B6-G4</f>
        <v>3.3300000010058284E-2</v>
      </c>
      <c r="H6" s="8">
        <f>D6-H4</f>
        <v>2.7132120999993958E-2</v>
      </c>
    </row>
    <row r="8" spans="2:11" x14ac:dyDescent="0.3">
      <c r="B8" s="5" t="s">
        <v>92</v>
      </c>
      <c r="D8">
        <v>1770</v>
      </c>
      <c r="F8" s="10" t="s">
        <v>66</v>
      </c>
      <c r="G8" s="11">
        <f>D8/0.25</f>
        <v>7080</v>
      </c>
    </row>
    <row r="9" spans="2:11" x14ac:dyDescent="0.3">
      <c r="B9" s="1" t="s">
        <v>68</v>
      </c>
      <c r="C9" s="1" t="s">
        <v>69</v>
      </c>
      <c r="D9" s="1" t="s">
        <v>70</v>
      </c>
      <c r="F9" s="1" t="s">
        <v>71</v>
      </c>
      <c r="G9" s="1" t="s">
        <v>72</v>
      </c>
      <c r="H9" s="1" t="s">
        <v>73</v>
      </c>
    </row>
    <row r="10" spans="2:11" x14ac:dyDescent="0.3">
      <c r="B10" s="2">
        <v>-22.6631</v>
      </c>
      <c r="C10" s="2">
        <v>-20.827000000000002</v>
      </c>
      <c r="D10" s="2">
        <v>-18.0549</v>
      </c>
      <c r="F10" s="4">
        <v>6659449.1550000003</v>
      </c>
      <c r="G10" s="4">
        <v>613778.31900000002</v>
      </c>
      <c r="H10" s="4">
        <v>135.80739705639999</v>
      </c>
    </row>
    <row r="11" spans="2:11" x14ac:dyDescent="0.3">
      <c r="B11" s="7" t="s">
        <v>76</v>
      </c>
      <c r="C11" s="7" t="s">
        <v>77</v>
      </c>
      <c r="D11" s="7" t="s">
        <v>78</v>
      </c>
      <c r="F11" s="6" t="s">
        <v>5</v>
      </c>
      <c r="G11" s="6" t="s">
        <v>6</v>
      </c>
      <c r="H11" s="6" t="s">
        <v>7</v>
      </c>
    </row>
    <row r="12" spans="2:11" x14ac:dyDescent="0.3">
      <c r="B12" s="4">
        <f>B10+K3</f>
        <v>613778.33689999999</v>
      </c>
      <c r="C12" s="4">
        <f>C10+K4</f>
        <v>6659449.1730000004</v>
      </c>
      <c r="D12" s="4">
        <f>D10+K5</f>
        <v>135.80510000000001</v>
      </c>
      <c r="F12" s="8">
        <f>C12-F10</f>
        <v>1.8000000156462193E-2</v>
      </c>
      <c r="G12" s="20">
        <f>B12-G10</f>
        <v>1.7899999977089465E-2</v>
      </c>
      <c r="H12" s="8">
        <f>D12-H10</f>
        <v>-2.2970563999820115E-3</v>
      </c>
    </row>
    <row r="14" spans="2:11" x14ac:dyDescent="0.3">
      <c r="B14" s="5" t="s">
        <v>93</v>
      </c>
    </row>
    <row r="15" spans="2:11" x14ac:dyDescent="0.3">
      <c r="B15" s="1" t="s">
        <v>68</v>
      </c>
      <c r="C15" s="1" t="s">
        <v>69</v>
      </c>
      <c r="D15" s="1" t="s">
        <v>70</v>
      </c>
      <c r="F15" s="1" t="s">
        <v>71</v>
      </c>
      <c r="G15" s="1" t="s">
        <v>72</v>
      </c>
      <c r="H15" s="1" t="s">
        <v>73</v>
      </c>
    </row>
    <row r="16" spans="2:11" x14ac:dyDescent="0.3">
      <c r="B16" s="2">
        <v>-20.108000000000001</v>
      </c>
      <c r="C16" s="2">
        <v>-21.370999999999999</v>
      </c>
      <c r="D16" s="2">
        <v>-17.597999999999999</v>
      </c>
      <c r="F16" s="4">
        <v>6659448.6919999998</v>
      </c>
      <c r="G16" s="4">
        <v>613780.90700000001</v>
      </c>
      <c r="H16" s="4">
        <v>136.24861575099999</v>
      </c>
    </row>
    <row r="17" spans="2:8" x14ac:dyDescent="0.3">
      <c r="B17" s="7" t="s">
        <v>76</v>
      </c>
      <c r="C17" s="7" t="s">
        <v>77</v>
      </c>
      <c r="D17" s="7" t="s">
        <v>78</v>
      </c>
      <c r="F17" s="6" t="s">
        <v>5</v>
      </c>
      <c r="G17" s="6" t="s">
        <v>6</v>
      </c>
      <c r="H17" s="6" t="s">
        <v>7</v>
      </c>
    </row>
    <row r="18" spans="2:8" x14ac:dyDescent="0.3">
      <c r="B18" s="4">
        <f>B16+K3</f>
        <v>613780.89199999999</v>
      </c>
      <c r="C18" s="4">
        <f>C16+K4</f>
        <v>6659448.6289999997</v>
      </c>
      <c r="D18" s="4">
        <f>D16+K5</f>
        <v>136.262</v>
      </c>
      <c r="F18" s="8">
        <f>C18-F16</f>
        <v>-6.3000000081956387E-2</v>
      </c>
      <c r="G18" s="8">
        <f>B18-G16</f>
        <v>-1.5000000013969839E-2</v>
      </c>
      <c r="H18" s="20">
        <f>D18-H16</f>
        <v>1.3384249000012005E-2</v>
      </c>
    </row>
    <row r="20" spans="2:8" x14ac:dyDescent="0.3">
      <c r="B20" s="5" t="s">
        <v>83</v>
      </c>
      <c r="D20">
        <v>2363</v>
      </c>
      <c r="F20" s="10" t="s">
        <v>66</v>
      </c>
      <c r="G20" s="11">
        <f>D20/0.25</f>
        <v>9452</v>
      </c>
    </row>
    <row r="21" spans="2:8" x14ac:dyDescent="0.3">
      <c r="B21" s="1" t="s">
        <v>68</v>
      </c>
      <c r="C21" s="1" t="s">
        <v>69</v>
      </c>
      <c r="D21" s="1" t="s">
        <v>70</v>
      </c>
      <c r="F21" s="1" t="s">
        <v>71</v>
      </c>
      <c r="G21" s="1" t="s">
        <v>72</v>
      </c>
      <c r="H21" s="1" t="s">
        <v>73</v>
      </c>
    </row>
    <row r="22" spans="2:8" x14ac:dyDescent="0.3">
      <c r="B22" s="2">
        <v>-31.23</v>
      </c>
      <c r="C22" s="2">
        <v>-8.6381999999999994</v>
      </c>
      <c r="D22" s="2">
        <v>-18.1066</v>
      </c>
      <c r="F22" s="4">
        <v>6659461.3150000004</v>
      </c>
      <c r="G22" s="4">
        <v>613769.76800000004</v>
      </c>
      <c r="H22" s="4">
        <v>135.72573299999999</v>
      </c>
    </row>
    <row r="23" spans="2:8" x14ac:dyDescent="0.3">
      <c r="B23" s="7" t="s">
        <v>76</v>
      </c>
      <c r="C23" s="7" t="s">
        <v>77</v>
      </c>
      <c r="D23" s="7" t="s">
        <v>78</v>
      </c>
      <c r="F23" s="6" t="s">
        <v>5</v>
      </c>
      <c r="G23" s="6" t="s">
        <v>6</v>
      </c>
      <c r="H23" s="6" t="s">
        <v>7</v>
      </c>
    </row>
    <row r="24" spans="2:8" x14ac:dyDescent="0.3">
      <c r="B24" s="4">
        <f>B22+K3</f>
        <v>613769.77</v>
      </c>
      <c r="C24" s="4">
        <f>C22+K4</f>
        <v>6659461.3618000001</v>
      </c>
      <c r="D24" s="4">
        <f>D22+K5</f>
        <v>135.7534</v>
      </c>
      <c r="F24" s="8">
        <f>C24-F22</f>
        <v>4.6799999661743641E-2</v>
      </c>
      <c r="G24" s="8">
        <f>B24-G22</f>
        <v>1.9999999785795808E-3</v>
      </c>
      <c r="H24" s="20">
        <f>D24-H22</f>
        <v>2.7667000000008102E-2</v>
      </c>
    </row>
    <row r="26" spans="2:8" x14ac:dyDescent="0.3">
      <c r="B26" s="5" t="s">
        <v>84</v>
      </c>
      <c r="D26">
        <v>3239</v>
      </c>
      <c r="F26" s="10" t="s">
        <v>66</v>
      </c>
      <c r="G26" s="22">
        <f>D26/0.36</f>
        <v>8997.2222222222226</v>
      </c>
    </row>
    <row r="27" spans="2:8" x14ac:dyDescent="0.3">
      <c r="B27" s="1" t="s">
        <v>68</v>
      </c>
      <c r="C27" s="1" t="s">
        <v>69</v>
      </c>
      <c r="D27" s="1" t="s">
        <v>70</v>
      </c>
      <c r="F27" s="1" t="s">
        <v>71</v>
      </c>
      <c r="G27" s="1" t="s">
        <v>72</v>
      </c>
      <c r="H27" s="1" t="s">
        <v>73</v>
      </c>
    </row>
    <row r="28" spans="2:8" x14ac:dyDescent="0.3">
      <c r="B28" s="2">
        <v>-30.502800000000001</v>
      </c>
      <c r="C28" s="2">
        <v>-12.501200000000001</v>
      </c>
      <c r="D28" s="2">
        <v>-18.087299999999999</v>
      </c>
      <c r="F28" s="4">
        <v>6659457.5020000003</v>
      </c>
      <c r="G28" s="4">
        <v>613770.495</v>
      </c>
      <c r="H28" s="4">
        <v>135.74415490000001</v>
      </c>
    </row>
    <row r="29" spans="2:8" x14ac:dyDescent="0.3">
      <c r="B29" s="7" t="s">
        <v>76</v>
      </c>
      <c r="C29" s="7" t="s">
        <v>77</v>
      </c>
      <c r="D29" s="7" t="s">
        <v>78</v>
      </c>
      <c r="F29" s="6" t="s">
        <v>5</v>
      </c>
      <c r="G29" s="6" t="s">
        <v>6</v>
      </c>
      <c r="H29" s="6" t="s">
        <v>7</v>
      </c>
    </row>
    <row r="30" spans="2:8" x14ac:dyDescent="0.3">
      <c r="B30" s="4">
        <f>B28+K3</f>
        <v>613770.49719999998</v>
      </c>
      <c r="C30" s="4">
        <f>C28+K4</f>
        <v>6659457.4988000002</v>
      </c>
      <c r="D30" s="4">
        <f>D28+K5</f>
        <v>135.77270000000001</v>
      </c>
      <c r="F30" s="8">
        <f>C30-F28</f>
        <v>-3.2000001519918442E-3</v>
      </c>
      <c r="G30" s="20">
        <f>B30-G28</f>
        <v>2.199999988079071E-3</v>
      </c>
      <c r="H30" s="8">
        <f>D30-H28</f>
        <v>2.8545100000002321E-2</v>
      </c>
    </row>
    <row r="32" spans="2:8" x14ac:dyDescent="0.3">
      <c r="B32" s="5" t="s">
        <v>85</v>
      </c>
    </row>
    <row r="33" spans="2:8" x14ac:dyDescent="0.3">
      <c r="B33" s="1" t="s">
        <v>68</v>
      </c>
      <c r="C33" s="1" t="s">
        <v>69</v>
      </c>
      <c r="D33" s="1" t="s">
        <v>70</v>
      </c>
      <c r="F33" s="1" t="s">
        <v>71</v>
      </c>
      <c r="G33" s="1" t="s">
        <v>72</v>
      </c>
      <c r="H33" s="1" t="s">
        <v>73</v>
      </c>
    </row>
    <row r="34" spans="2:8" x14ac:dyDescent="0.3">
      <c r="B34" s="2">
        <v>-25.5914</v>
      </c>
      <c r="C34" s="2">
        <v>-11.071999999999999</v>
      </c>
      <c r="D34" s="2">
        <v>-18.205100000000002</v>
      </c>
      <c r="F34" s="4">
        <v>6659458.8389999997</v>
      </c>
      <c r="G34" s="4">
        <v>613775.41099999996</v>
      </c>
      <c r="H34" s="4">
        <v>135.61618100000001</v>
      </c>
    </row>
    <row r="35" spans="2:8" x14ac:dyDescent="0.3">
      <c r="B35" s="7" t="s">
        <v>76</v>
      </c>
      <c r="C35" s="7" t="s">
        <v>77</v>
      </c>
      <c r="D35" s="7" t="s">
        <v>78</v>
      </c>
      <c r="F35" s="6" t="s">
        <v>5</v>
      </c>
      <c r="G35" s="6" t="s">
        <v>6</v>
      </c>
      <c r="H35" s="6" t="s">
        <v>7</v>
      </c>
    </row>
    <row r="36" spans="2:8" x14ac:dyDescent="0.3">
      <c r="B36" s="4">
        <f>B34+K3</f>
        <v>613775.40859999997</v>
      </c>
      <c r="C36" s="4">
        <f>C34+K4</f>
        <v>6659458.9280000003</v>
      </c>
      <c r="D36" s="4">
        <f>D34+K5</f>
        <v>135.6549</v>
      </c>
      <c r="F36" s="8">
        <f>C36-F34</f>
        <v>8.900000061839819E-2</v>
      </c>
      <c r="G36" s="20">
        <f>B36-G34</f>
        <v>-2.3999999975785613E-3</v>
      </c>
      <c r="H36" s="8">
        <f>D36-H34</f>
        <v>3.8718999999986181E-2</v>
      </c>
    </row>
    <row r="38" spans="2:8" x14ac:dyDescent="0.3">
      <c r="B38" s="5" t="s">
        <v>86</v>
      </c>
      <c r="F38" s="10"/>
      <c r="G38" s="11"/>
    </row>
    <row r="39" spans="2:8" x14ac:dyDescent="0.3">
      <c r="B39" s="1" t="s">
        <v>68</v>
      </c>
      <c r="C39" s="1" t="s">
        <v>69</v>
      </c>
      <c r="D39" s="1" t="s">
        <v>70</v>
      </c>
      <c r="F39" s="1" t="s">
        <v>71</v>
      </c>
      <c r="G39" s="1" t="s">
        <v>72</v>
      </c>
      <c r="H39" s="1" t="s">
        <v>73</v>
      </c>
    </row>
    <row r="40" spans="2:8" x14ac:dyDescent="0.3">
      <c r="B40" s="2">
        <v>-26.181000000000001</v>
      </c>
      <c r="C40" s="2">
        <v>-14.852</v>
      </c>
      <c r="D40" s="2">
        <v>-17.705998999999998</v>
      </c>
      <c r="F40" s="4">
        <v>6659455.1140000001</v>
      </c>
      <c r="G40" s="4">
        <v>613774.826</v>
      </c>
      <c r="H40" s="4">
        <v>136.1401959527</v>
      </c>
    </row>
    <row r="41" spans="2:8" x14ac:dyDescent="0.3">
      <c r="B41" s="7" t="s">
        <v>76</v>
      </c>
      <c r="C41" s="7" t="s">
        <v>77</v>
      </c>
      <c r="D41" s="7" t="s">
        <v>78</v>
      </c>
      <c r="F41" s="6" t="s">
        <v>5</v>
      </c>
      <c r="G41" s="6" t="s">
        <v>6</v>
      </c>
      <c r="H41" s="6" t="s">
        <v>7</v>
      </c>
    </row>
    <row r="42" spans="2:8" x14ac:dyDescent="0.3">
      <c r="B42" s="4">
        <f>B40+K3</f>
        <v>613774.81900000002</v>
      </c>
      <c r="C42" s="4">
        <f>C40+K4</f>
        <v>6659455.148</v>
      </c>
      <c r="D42" s="4">
        <f>D40+K5</f>
        <v>136.15400100000002</v>
      </c>
      <c r="F42" s="20">
        <f>C42-F40</f>
        <v>3.3999999985098839E-2</v>
      </c>
      <c r="G42" s="20">
        <f>B42-G40</f>
        <v>-6.9999999832361937E-3</v>
      </c>
      <c r="H42" s="20">
        <f>D42-H40</f>
        <v>1.3805047300024853E-2</v>
      </c>
    </row>
    <row r="44" spans="2:8" x14ac:dyDescent="0.3">
      <c r="B44" s="5" t="s">
        <v>87</v>
      </c>
      <c r="D44">
        <v>2275</v>
      </c>
      <c r="F44" s="10" t="s">
        <v>66</v>
      </c>
      <c r="G44" s="22">
        <f>D44/0.2826</f>
        <v>8050.2476999292285</v>
      </c>
    </row>
    <row r="45" spans="2:8" x14ac:dyDescent="0.3">
      <c r="B45" s="1" t="s">
        <v>68</v>
      </c>
      <c r="C45" s="1" t="s">
        <v>69</v>
      </c>
      <c r="D45" s="1" t="s">
        <v>70</v>
      </c>
      <c r="F45" s="1" t="s">
        <v>71</v>
      </c>
      <c r="G45" s="1" t="s">
        <v>72</v>
      </c>
      <c r="H45" s="1" t="s">
        <v>73</v>
      </c>
    </row>
    <row r="46" spans="2:8" x14ac:dyDescent="0.3">
      <c r="B46" s="2">
        <v>-21.677199999999999</v>
      </c>
      <c r="C46" s="2">
        <v>-14.5703</v>
      </c>
      <c r="D46" s="2">
        <v>-18.025500000000001</v>
      </c>
      <c r="F46" s="4">
        <v>6659455.4210000001</v>
      </c>
      <c r="G46" s="4">
        <v>613779.32400000002</v>
      </c>
      <c r="H46" s="4">
        <v>135.8193484</v>
      </c>
    </row>
    <row r="47" spans="2:8" x14ac:dyDescent="0.3">
      <c r="B47" s="7" t="s">
        <v>76</v>
      </c>
      <c r="C47" s="7" t="s">
        <v>77</v>
      </c>
      <c r="D47" s="7" t="s">
        <v>78</v>
      </c>
      <c r="F47" s="6" t="s">
        <v>5</v>
      </c>
      <c r="G47" s="6" t="s">
        <v>6</v>
      </c>
      <c r="H47" s="6" t="s">
        <v>7</v>
      </c>
    </row>
    <row r="48" spans="2:8" x14ac:dyDescent="0.3">
      <c r="B48" s="4">
        <f>B46+K3</f>
        <v>613779.32279999997</v>
      </c>
      <c r="C48" s="4">
        <f>C46+K4</f>
        <v>6659455.4297000002</v>
      </c>
      <c r="D48" s="4">
        <f>D46+K5</f>
        <v>135.83450000000002</v>
      </c>
      <c r="F48" s="8">
        <f>C48-F46</f>
        <v>8.7000001221895218E-3</v>
      </c>
      <c r="G48" s="8">
        <f>B48-G46</f>
        <v>-1.2000000569969416E-3</v>
      </c>
      <c r="H48" s="8">
        <f>D48-H46</f>
        <v>1.5151600000024246E-2</v>
      </c>
    </row>
    <row r="50" spans="2:8" x14ac:dyDescent="0.3">
      <c r="B50" s="5" t="s">
        <v>88</v>
      </c>
      <c r="D50">
        <v>2917</v>
      </c>
      <c r="F50" s="10" t="s">
        <v>66</v>
      </c>
      <c r="G50" s="22">
        <f>D50/0.4225</f>
        <v>6904.1420118343194</v>
      </c>
    </row>
    <row r="51" spans="2:8" x14ac:dyDescent="0.3">
      <c r="B51" s="1" t="s">
        <v>68</v>
      </c>
      <c r="C51" s="1" t="s">
        <v>69</v>
      </c>
      <c r="D51" s="1" t="s">
        <v>70</v>
      </c>
      <c r="F51" s="1" t="s">
        <v>71</v>
      </c>
      <c r="G51" s="1" t="s">
        <v>72</v>
      </c>
      <c r="H51" s="1" t="s">
        <v>73</v>
      </c>
    </row>
    <row r="52" spans="2:8" x14ac:dyDescent="0.3">
      <c r="B52" s="2">
        <v>-21.3095</v>
      </c>
      <c r="C52" s="2">
        <v>-17.982399999999998</v>
      </c>
      <c r="D52" s="2">
        <v>-18.0884</v>
      </c>
      <c r="F52" s="4">
        <v>6659452.0039999997</v>
      </c>
      <c r="G52" s="4">
        <v>613779.68999999994</v>
      </c>
      <c r="H52" s="4">
        <v>135.7329762224</v>
      </c>
    </row>
    <row r="53" spans="2:8" x14ac:dyDescent="0.3">
      <c r="B53" s="7" t="s">
        <v>76</v>
      </c>
      <c r="C53" s="7" t="s">
        <v>77</v>
      </c>
      <c r="D53" s="7" t="s">
        <v>78</v>
      </c>
      <c r="F53" s="6" t="s">
        <v>5</v>
      </c>
      <c r="G53" s="6" t="s">
        <v>6</v>
      </c>
      <c r="H53" s="6" t="s">
        <v>7</v>
      </c>
    </row>
    <row r="54" spans="2:8" x14ac:dyDescent="0.3">
      <c r="B54" s="4">
        <f>B52+K3</f>
        <v>613779.69050000003</v>
      </c>
      <c r="C54" s="4">
        <f>C52+K4</f>
        <v>6659452.0175999999</v>
      </c>
      <c r="D54" s="4">
        <f>D52+K5</f>
        <v>135.77160000000001</v>
      </c>
      <c r="F54" s="8">
        <f>C54-F52</f>
        <v>1.360000018030405E-2</v>
      </c>
      <c r="G54" s="8">
        <f>B54-G52</f>
        <v>5.0000008195638657E-4</v>
      </c>
      <c r="H54" s="8">
        <f>D54-H52</f>
        <v>3.862377760000868E-2</v>
      </c>
    </row>
    <row r="56" spans="2:8" x14ac:dyDescent="0.3">
      <c r="B56" s="5" t="s">
        <v>89</v>
      </c>
      <c r="D56">
        <v>4788</v>
      </c>
      <c r="F56" s="10" t="s">
        <v>66</v>
      </c>
      <c r="G56" s="22">
        <f>D56/0.1256</f>
        <v>38121.019108280256</v>
      </c>
    </row>
    <row r="57" spans="2:8" x14ac:dyDescent="0.3">
      <c r="B57" s="1" t="s">
        <v>68</v>
      </c>
      <c r="C57" s="1" t="s">
        <v>69</v>
      </c>
      <c r="D57" s="1" t="s">
        <v>70</v>
      </c>
      <c r="F57" s="1" t="s">
        <v>71</v>
      </c>
      <c r="G57" s="1" t="s">
        <v>72</v>
      </c>
      <c r="H57" s="1" t="s">
        <v>73</v>
      </c>
    </row>
    <row r="58" spans="2:8" x14ac:dyDescent="0.3">
      <c r="B58" s="2">
        <v>-17.895900000000001</v>
      </c>
      <c r="C58" s="2">
        <v>-17.572800000000001</v>
      </c>
      <c r="D58" s="2">
        <v>-17.906099999999999</v>
      </c>
      <c r="F58" s="4">
        <v>6659452.3870000001</v>
      </c>
      <c r="G58" s="4">
        <v>613783.076</v>
      </c>
      <c r="H58" s="4">
        <v>135.9297459</v>
      </c>
    </row>
    <row r="59" spans="2:8" x14ac:dyDescent="0.3">
      <c r="B59" s="7" t="s">
        <v>76</v>
      </c>
      <c r="C59" s="7" t="s">
        <v>77</v>
      </c>
      <c r="D59" s="7" t="s">
        <v>78</v>
      </c>
      <c r="F59" s="6" t="s">
        <v>5</v>
      </c>
      <c r="G59" s="6" t="s">
        <v>6</v>
      </c>
      <c r="H59" s="6" t="s">
        <v>7</v>
      </c>
    </row>
    <row r="60" spans="2:8" x14ac:dyDescent="0.3">
      <c r="B60" s="4">
        <f>B58+K3</f>
        <v>613783.1041</v>
      </c>
      <c r="C60" s="4">
        <f>C58+K4</f>
        <v>6659452.4271999998</v>
      </c>
      <c r="D60" s="4">
        <f>D58+K5</f>
        <v>135.9539</v>
      </c>
      <c r="F60" s="8">
        <f>C60-F58</f>
        <v>4.0199999697506428E-2</v>
      </c>
      <c r="G60" s="8">
        <f>B60-G58</f>
        <v>2.8099999995902181E-2</v>
      </c>
      <c r="H60" s="8">
        <f>D60-H58</f>
        <v>2.4154100000004064E-2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0169759E24E0641963540FB2CEDC132" ma:contentTypeVersion="14" ma:contentTypeDescription="Opprett et nytt dokument." ma:contentTypeScope="" ma:versionID="464fa16d5226204413ba5d576f710134">
  <xsd:schema xmlns:xsd="http://www.w3.org/2001/XMLSchema" xmlns:xs="http://www.w3.org/2001/XMLSchema" xmlns:p="http://schemas.microsoft.com/office/2006/metadata/properties" xmlns:ns3="87884a08-74e4-426c-999c-f033b2b59c8c" xmlns:ns4="3fb78cf7-5aef-4dce-b93f-30c016bf3963" targetNamespace="http://schemas.microsoft.com/office/2006/metadata/properties" ma:root="true" ma:fieldsID="f9690d9b810be9f33ae59abcdb0ade23" ns3:_="" ns4:_="">
    <xsd:import namespace="87884a08-74e4-426c-999c-f033b2b59c8c"/>
    <xsd:import namespace="3fb78cf7-5aef-4dce-b93f-30c016bf396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884a08-74e4-426c-999c-f033b2b59c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b78cf7-5aef-4dce-b93f-30c016bf396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Hash for deling av tips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9887D1FC-E79F-425A-9D56-15F0181F60C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1577500-3111-4C8C-AF83-230F56CA00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7884a08-74e4-426c-999c-f033b2b59c8c"/>
    <ds:schemaRef ds:uri="3fb78cf7-5aef-4dce-b93f-30c016bf396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BAF49DB-923E-49A3-9566-F63046AA2042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18</vt:i4>
      </vt:variant>
    </vt:vector>
  </HeadingPairs>
  <TitlesOfParts>
    <vt:vector size="18" baseType="lpstr">
      <vt:lpstr>Oppsummering</vt:lpstr>
      <vt:lpstr>Diagrammer</vt:lpstr>
      <vt:lpstr>HVL1_april</vt:lpstr>
      <vt:lpstr>HVL2_April</vt:lpstr>
      <vt:lpstr>HVL3_April</vt:lpstr>
      <vt:lpstr>HVL4&amp;5_April</vt:lpstr>
      <vt:lpstr>HVL6_April</vt:lpstr>
      <vt:lpstr>HVL7_April</vt:lpstr>
      <vt:lpstr>HVL8a_April</vt:lpstr>
      <vt:lpstr>HVL8b_april</vt:lpstr>
      <vt:lpstr>HVL9_april</vt:lpstr>
      <vt:lpstr>HVL1_oktober</vt:lpstr>
      <vt:lpstr>HVL2_oktober</vt:lpstr>
      <vt:lpstr>HVL3_oktober</vt:lpstr>
      <vt:lpstr>HVL4&amp;5_oktober</vt:lpstr>
      <vt:lpstr>HVL6_oktober</vt:lpstr>
      <vt:lpstr>HVL1_April_Intensitet</vt:lpstr>
      <vt:lpstr>HVL8a_Intensitet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Eivind Tønnessen</dc:creator>
  <cp:keywords/>
  <dc:description/>
  <cp:lastModifiedBy>Eivind Tønnessen</cp:lastModifiedBy>
  <cp:revision/>
  <dcterms:created xsi:type="dcterms:W3CDTF">2015-06-05T18:19:34Z</dcterms:created>
  <dcterms:modified xsi:type="dcterms:W3CDTF">2022-05-28T09:13:18Z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0x010100F0169759E24E0641963540FB2CEDC132</vt:lpwstr>
  </property>
</Properties>
</file>