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812880fee843896/Skrivebord/"/>
    </mc:Choice>
  </mc:AlternateContent>
  <xr:revisionPtr revIDLastSave="4" documentId="8_{9EB539E3-B6AF-4B3A-995A-EC6E10F5EB43}" xr6:coauthVersionLast="46" xr6:coauthVersionMax="47" xr10:uidLastSave="{937EE740-C494-45F3-AFF6-FAF4B64E19FE}"/>
  <bookViews>
    <workbookView xWindow="-98" yWindow="-98" windowWidth="22695" windowHeight="14595" xr2:uid="{00000000-000D-0000-FFFF-FFFF00000000}"/>
  </bookViews>
  <sheets>
    <sheet name="Sheet1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2" l="1"/>
  <c r="H71" i="2"/>
  <c r="H72" i="2"/>
  <c r="H73" i="2"/>
  <c r="H69" i="2"/>
  <c r="J3" i="2"/>
  <c r="H78" i="2"/>
  <c r="H79" i="2"/>
  <c r="H80" i="2"/>
  <c r="H81" i="2"/>
  <c r="H77" i="2"/>
  <c r="D56" i="2"/>
  <c r="D55" i="2"/>
  <c r="E45" i="2"/>
  <c r="K78" i="2" s="1"/>
  <c r="D45" i="2"/>
  <c r="J78" i="2" s="1"/>
  <c r="D47" i="2"/>
  <c r="J80" i="2" s="1"/>
  <c r="D48" i="2"/>
  <c r="J81" i="2" s="1"/>
  <c r="J24" i="2"/>
  <c r="J73" i="2" s="1"/>
  <c r="D9" i="2"/>
  <c r="H45" i="2"/>
  <c r="H61" i="2"/>
  <c r="H48" i="2"/>
  <c r="H47" i="2"/>
  <c r="J56" i="2"/>
  <c r="J57" i="2"/>
  <c r="H46" i="2"/>
  <c r="H49" i="2"/>
  <c r="I38" i="2"/>
  <c r="I46" i="2" s="1"/>
  <c r="H62" i="2"/>
  <c r="H63" i="2"/>
  <c r="H64" i="2"/>
  <c r="H65" i="2"/>
  <c r="B9" i="2"/>
  <c r="B17" i="2"/>
  <c r="C17" i="2" s="1"/>
  <c r="D44" i="2" s="1"/>
  <c r="J77" i="2" s="1"/>
  <c r="B18" i="2"/>
  <c r="C18" i="2" s="1"/>
  <c r="E57" i="2" s="1"/>
  <c r="B16" i="2"/>
  <c r="C16" i="2" s="1"/>
  <c r="C55" i="2" s="1"/>
  <c r="C53" i="2" l="1"/>
  <c r="E55" i="2"/>
  <c r="J55" i="2"/>
  <c r="C44" i="2"/>
  <c r="I77" i="2" s="1"/>
  <c r="D46" i="2"/>
  <c r="J79" i="2" s="1"/>
  <c r="D53" i="2"/>
  <c r="C56" i="2"/>
  <c r="C48" i="2"/>
  <c r="I81" i="2" s="1"/>
  <c r="I37" i="2"/>
  <c r="I45" i="2" s="1"/>
  <c r="I56" i="2"/>
  <c r="K56" i="2"/>
  <c r="C47" i="2"/>
  <c r="I80" i="2" s="1"/>
  <c r="E44" i="2"/>
  <c r="K77" i="2" s="1"/>
  <c r="C54" i="2"/>
  <c r="E56" i="2"/>
  <c r="K57" i="2"/>
  <c r="E53" i="2"/>
  <c r="I41" i="2"/>
  <c r="I49" i="2" s="1"/>
  <c r="J54" i="2"/>
  <c r="K55" i="2"/>
  <c r="C46" i="2"/>
  <c r="I79" i="2" s="1"/>
  <c r="E48" i="2"/>
  <c r="K81" i="2" s="1"/>
  <c r="D54" i="2"/>
  <c r="C57" i="2"/>
  <c r="I29" i="2"/>
  <c r="I40" i="2"/>
  <c r="I48" i="2" s="1"/>
  <c r="K54" i="2"/>
  <c r="I20" i="2"/>
  <c r="I69" i="2" s="1"/>
  <c r="C45" i="2"/>
  <c r="I78" i="2" s="1"/>
  <c r="E47" i="2"/>
  <c r="K80" i="2" s="1"/>
  <c r="E54" i="2"/>
  <c r="D57" i="2"/>
  <c r="K22" i="2"/>
  <c r="K63" i="2" s="1"/>
  <c r="I57" i="2"/>
  <c r="I39" i="2"/>
  <c r="I47" i="2" s="1"/>
  <c r="I54" i="2"/>
  <c r="I55" i="2"/>
  <c r="E46" i="2"/>
  <c r="K79" i="2" s="1"/>
  <c r="I61" i="2"/>
  <c r="I30" i="2"/>
  <c r="I32" i="2"/>
  <c r="D16" i="2"/>
  <c r="B31" i="2" s="1"/>
  <c r="I31" i="2"/>
  <c r="I22" i="2"/>
  <c r="K30" i="2"/>
  <c r="K31" i="2"/>
  <c r="D18" i="2"/>
  <c r="B33" i="2" s="1"/>
  <c r="K32" i="2"/>
  <c r="K29" i="2"/>
  <c r="K21" i="2"/>
  <c r="J31" i="2"/>
  <c r="D17" i="2"/>
  <c r="B32" i="2" s="1"/>
  <c r="J30" i="2"/>
  <c r="J21" i="2"/>
  <c r="J32" i="2"/>
  <c r="J29" i="2"/>
  <c r="J65" i="2"/>
  <c r="J20" i="2"/>
  <c r="I24" i="2"/>
  <c r="I23" i="2"/>
  <c r="J23" i="2"/>
  <c r="K23" i="2"/>
  <c r="K20" i="2"/>
  <c r="K24" i="2"/>
  <c r="I21" i="2"/>
  <c r="J22" i="2"/>
  <c r="K71" i="2" l="1"/>
  <c r="J64" i="2"/>
  <c r="J72" i="2"/>
  <c r="I64" i="2"/>
  <c r="I72" i="2"/>
  <c r="I63" i="2"/>
  <c r="I71" i="2"/>
  <c r="I65" i="2"/>
  <c r="I73" i="2"/>
  <c r="J62" i="2"/>
  <c r="J70" i="2"/>
  <c r="J61" i="2"/>
  <c r="J69" i="2"/>
  <c r="K62" i="2"/>
  <c r="K70" i="2"/>
  <c r="I62" i="2"/>
  <c r="I70" i="2"/>
  <c r="K65" i="2"/>
  <c r="K73" i="2"/>
  <c r="K64" i="2"/>
  <c r="K72" i="2"/>
  <c r="J63" i="2"/>
  <c r="J71" i="2"/>
  <c r="K61" i="2"/>
  <c r="K69" i="2"/>
  <c r="I11" i="2"/>
  <c r="K11" i="2"/>
  <c r="K15" i="2"/>
  <c r="J13" i="2"/>
  <c r="I15" i="2"/>
  <c r="K13" i="2"/>
  <c r="J15" i="2"/>
  <c r="J12" i="2"/>
  <c r="I14" i="2"/>
  <c r="I10" i="2"/>
  <c r="K12" i="2"/>
  <c r="K10" i="2"/>
  <c r="J14" i="2"/>
  <c r="I12" i="2"/>
  <c r="J11" i="2"/>
  <c r="I13" i="2"/>
  <c r="K14" i="2"/>
  <c r="J10" i="2"/>
</calcChain>
</file>

<file path=xl/sharedStrings.xml><?xml version="1.0" encoding="utf-8"?>
<sst xmlns="http://schemas.openxmlformats.org/spreadsheetml/2006/main" count="92" uniqueCount="64">
  <si>
    <t>Constants</t>
  </si>
  <si>
    <t>Density water [kg/m^3]</t>
  </si>
  <si>
    <t>Pi</t>
  </si>
  <si>
    <t>Area single disc [m^2]</t>
  </si>
  <si>
    <t>Cd - Disc</t>
  </si>
  <si>
    <t>Cd - pipe</t>
  </si>
  <si>
    <t>Velocity [m/s]</t>
  </si>
  <si>
    <t>Diameter disc [m]</t>
  </si>
  <si>
    <t>Diameter pipe [m]</t>
  </si>
  <si>
    <t>Viscocity water</t>
  </si>
  <si>
    <t>Fd total [N]</t>
  </si>
  <si>
    <t>Distance between discs [D]</t>
  </si>
  <si>
    <t>Disc</t>
  </si>
  <si>
    <t>Type of rotor</t>
  </si>
  <si>
    <t>MR4</t>
  </si>
  <si>
    <t>Diameter</t>
  </si>
  <si>
    <t>Area</t>
  </si>
  <si>
    <t>Distance discs [diameter]</t>
  </si>
  <si>
    <t>Fd single disc [N]</t>
  </si>
  <si>
    <t>MR7</t>
  </si>
  <si>
    <t>MR14</t>
  </si>
  <si>
    <t>MR23</t>
  </si>
  <si>
    <t>MR34</t>
  </si>
  <si>
    <t>MR47</t>
  </si>
  <si>
    <t>Fd total [N] MR7</t>
  </si>
  <si>
    <t>Pipe</t>
  </si>
  <si>
    <t>Length</t>
  </si>
  <si>
    <t>Area pipe [m^2]</t>
  </si>
  <si>
    <t>Fd single pipe [N]</t>
  </si>
  <si>
    <t>Fd total [N] Support structure MR7</t>
  </si>
  <si>
    <t>Number of discs</t>
  </si>
  <si>
    <t>Fd total [N] MR4</t>
  </si>
  <si>
    <t>Drag coefficient [Cd] MR7</t>
  </si>
  <si>
    <t>Reynolds number</t>
  </si>
  <si>
    <t>Drag coefficient [Cd] MR4</t>
  </si>
  <si>
    <t>Fd pipe MR7</t>
  </si>
  <si>
    <t>1.0 D</t>
  </si>
  <si>
    <t>1.1 D</t>
  </si>
  <si>
    <t>1.4 D</t>
  </si>
  <si>
    <t>Link til Cd - stag</t>
  </si>
  <si>
    <t>https://www.researchgate.net/figure/Variation-of-cylinder-drag-coefficient-with-Reynolds-number-Source-Experimental-data_fig22_316588041</t>
  </si>
  <si>
    <t>Fd total [N] Support structure MR4</t>
  </si>
  <si>
    <t>Velocity</t>
  </si>
  <si>
    <t xml:space="preserve">T-Reynolds number </t>
  </si>
  <si>
    <t>T-Cd D=1.1</t>
  </si>
  <si>
    <t>E-Cd D=1.1</t>
  </si>
  <si>
    <t>T-1</t>
  </si>
  <si>
    <t>T-1.1</t>
  </si>
  <si>
    <t>T-1.4</t>
  </si>
  <si>
    <t>E-1</t>
  </si>
  <si>
    <t>E-1.1</t>
  </si>
  <si>
    <t>E-1.4</t>
  </si>
  <si>
    <t>T-Cd D=1</t>
  </si>
  <si>
    <t>T-Cd D=1.4</t>
  </si>
  <si>
    <t>E-Cd D=1</t>
  </si>
  <si>
    <t>E-Cd D=1.4</t>
  </si>
  <si>
    <t>E- Values from MATLAB</t>
  </si>
  <si>
    <t>E-Values from MATLAB</t>
  </si>
  <si>
    <t>Distance between disc [D]</t>
  </si>
  <si>
    <t>Cd D=1.1</t>
  </si>
  <si>
    <t>Cd D=1.4</t>
  </si>
  <si>
    <t>Cd D=1.0</t>
  </si>
  <si>
    <t>Fd Single disc [N]</t>
  </si>
  <si>
    <t>Number of pipes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</si>
</sst>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rgb="FF444444"/>
      <name val="Calibri"/>
      <charset val="1"/>
    </font>
    <font>
      <sz val="11"/>
      <color rgb="FF000000"/>
      <name val="Calibri"/>
      <charset val="1"/>
    </font>
    <font>
      <sz val="11"/>
      <name val="Calibri"/>
      <family val="2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0" fillId="3" borderId="1" xfId="0" applyFill="1" applyBorder="1"/>
    <xf numFmtId="0" fontId="0" fillId="0" borderId="1" xfId="0" applyBorder="1"/>
    <xf numFmtId="0" fontId="0" fillId="8" borderId="1" xfId="0" applyFill="1" applyBorder="1"/>
    <xf numFmtId="0" fontId="4" fillId="0" borderId="1" xfId="0" applyFont="1" applyBorder="1" applyAlignment="1">
      <alignment wrapText="1"/>
    </xf>
    <xf numFmtId="0" fontId="1" fillId="0" borderId="1" xfId="1" applyBorder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2" fillId="9" borderId="1" xfId="0" quotePrefix="1" applyFont="1" applyFill="1" applyBorder="1" applyAlignment="1">
      <alignment wrapText="1"/>
    </xf>
    <xf numFmtId="1" fontId="0" fillId="9" borderId="1" xfId="0" applyNumberFormat="1" applyFill="1" applyBorder="1"/>
    <xf numFmtId="0" fontId="0" fillId="9" borderId="1" xfId="0" applyFill="1" applyBorder="1" applyAlignment="1">
      <alignment horizontal="right"/>
    </xf>
    <xf numFmtId="2" fontId="4" fillId="11" borderId="1" xfId="0" applyNumberFormat="1" applyFont="1" applyFill="1" applyBorder="1" applyAlignment="1">
      <alignment wrapText="1"/>
    </xf>
    <xf numFmtId="165" fontId="4" fillId="11" borderId="1" xfId="0" applyNumberFormat="1" applyFont="1" applyFill="1" applyBorder="1" applyAlignment="1">
      <alignment wrapText="1"/>
    </xf>
    <xf numFmtId="165" fontId="3" fillId="7" borderId="1" xfId="0" applyNumberFormat="1" applyFont="1" applyFill="1" applyBorder="1"/>
    <xf numFmtId="0" fontId="3" fillId="6" borderId="1" xfId="0" applyFont="1" applyFill="1" applyBorder="1" applyAlignment="1">
      <alignment horizontal="center"/>
    </xf>
    <xf numFmtId="165" fontId="0" fillId="10" borderId="1" xfId="0" applyNumberFormat="1" applyFill="1" applyBorder="1"/>
    <xf numFmtId="0" fontId="0" fillId="10" borderId="1" xfId="0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3" fillId="6" borderId="1" xfId="0" applyFont="1" applyFill="1" applyBorder="1"/>
    <xf numFmtId="49" fontId="0" fillId="8" borderId="1" xfId="0" applyNumberFormat="1" applyFill="1" applyBorder="1" applyAlignment="1">
      <alignment horizontal="center"/>
    </xf>
    <xf numFmtId="1" fontId="3" fillId="7" borderId="1" xfId="0" applyNumberFormat="1" applyFont="1" applyFill="1" applyBorder="1"/>
    <xf numFmtId="2" fontId="4" fillId="5" borderId="1" xfId="0" applyNumberFormat="1" applyFont="1" applyFill="1" applyBorder="1" applyAlignment="1">
      <alignment wrapText="1"/>
    </xf>
    <xf numFmtId="165" fontId="4" fillId="5" borderId="1" xfId="0" applyNumberFormat="1" applyFont="1" applyFill="1" applyBorder="1" applyAlignment="1">
      <alignment wrapText="1"/>
    </xf>
    <xf numFmtId="164" fontId="0" fillId="9" borderId="1" xfId="0" applyNumberFormat="1" applyFill="1" applyBorder="1"/>
    <xf numFmtId="2" fontId="6" fillId="5" borderId="1" xfId="0" applyNumberFormat="1" applyFont="1" applyFill="1" applyBorder="1" applyAlignment="1">
      <alignment wrapText="1"/>
    </xf>
    <xf numFmtId="165" fontId="6" fillId="5" borderId="1" xfId="0" applyNumberFormat="1" applyFont="1" applyFill="1" applyBorder="1" applyAlignment="1">
      <alignment wrapText="1"/>
    </xf>
    <xf numFmtId="0" fontId="2" fillId="0" borderId="1" xfId="0" quotePrefix="1" applyFont="1" applyBorder="1" applyAlignment="1">
      <alignment wrapText="1"/>
    </xf>
    <xf numFmtId="0" fontId="0" fillId="6" borderId="1" xfId="0" applyFill="1" applyBorder="1"/>
    <xf numFmtId="165" fontId="3" fillId="6" borderId="1" xfId="0" applyNumberFormat="1" applyFont="1" applyFill="1" applyBorder="1"/>
    <xf numFmtId="0" fontId="0" fillId="10" borderId="1" xfId="0" applyFill="1" applyBorder="1" applyAlignment="1">
      <alignment vertical="center" textRotation="90"/>
    </xf>
    <xf numFmtId="0" fontId="5" fillId="0" borderId="1" xfId="0" applyFont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2" fontId="0" fillId="5" borderId="1" xfId="0" applyNumberFormat="1" applyFill="1" applyBorder="1"/>
    <xf numFmtId="2" fontId="7" fillId="5" borderId="1" xfId="0" applyNumberFormat="1" applyFont="1" applyFill="1" applyBorder="1"/>
    <xf numFmtId="0" fontId="0" fillId="17" borderId="1" xfId="0" applyFill="1" applyBorder="1" applyAlignment="1"/>
    <xf numFmtId="0" fontId="0" fillId="17" borderId="1" xfId="0" applyFill="1" applyBorder="1"/>
    <xf numFmtId="2" fontId="7" fillId="17" borderId="1" xfId="0" applyNumberFormat="1" applyFont="1" applyFill="1" applyBorder="1"/>
    <xf numFmtId="49" fontId="0" fillId="17" borderId="1" xfId="0" applyNumberFormat="1" applyFill="1" applyBorder="1" applyAlignment="1">
      <alignment horizontal="center"/>
    </xf>
    <xf numFmtId="0" fontId="0" fillId="10" borderId="1" xfId="0" applyFill="1" applyBorder="1" applyAlignment="1"/>
    <xf numFmtId="0" fontId="0" fillId="4" borderId="1" xfId="0" applyFill="1" applyBorder="1" applyAlignment="1"/>
    <xf numFmtId="2" fontId="4" fillId="17" borderId="1" xfId="0" applyNumberFormat="1" applyFont="1" applyFill="1" applyBorder="1" applyAlignment="1">
      <alignment wrapText="1"/>
    </xf>
    <xf numFmtId="165" fontId="4" fillId="17" borderId="1" xfId="0" applyNumberFormat="1" applyFont="1" applyFill="1" applyBorder="1" applyAlignment="1">
      <alignment wrapText="1"/>
    </xf>
    <xf numFmtId="0" fontId="0" fillId="18" borderId="1" xfId="0" applyFill="1" applyBorder="1"/>
    <xf numFmtId="165" fontId="7" fillId="5" borderId="1" xfId="0" applyNumberFormat="1" applyFont="1" applyFill="1" applyBorder="1"/>
    <xf numFmtId="165" fontId="0" fillId="5" borderId="1" xfId="0" applyNumberFormat="1" applyFill="1" applyBorder="1"/>
    <xf numFmtId="0" fontId="0" fillId="8" borderId="0" xfId="0" applyFill="1"/>
    <xf numFmtId="0" fontId="0" fillId="4" borderId="1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 textRotation="90" wrapText="1"/>
    </xf>
    <xf numFmtId="0" fontId="0" fillId="15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textRotation="9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7" Type="http://schemas.openxmlformats.org/officeDocument/2006/relationships/image" Target="../media/image2.png"/><Relationship Id="rId1" Type="http://schemas.openxmlformats.org/officeDocument/2006/relationships/customXml" Target="../ink/ink1.xml"/><Relationship Id="rId6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997402</xdr:colOff>
      <xdr:row>83</xdr:row>
      <xdr:rowOff>17922</xdr:rowOff>
    </xdr:from>
    <xdr:to>
      <xdr:col>3</xdr:col>
      <xdr:colOff>997762</xdr:colOff>
      <xdr:row>83</xdr:row>
      <xdr:rowOff>18282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B2648469-BF2A-47F3-AB25-0AAAED148C03}"/>
                </a:ext>
              </a:extLst>
            </xdr14:cNvPr>
            <xdr14:cNvContentPartPr/>
          </xdr14:nvContentPartPr>
          <xdr14:nvPr macro=""/>
          <xdr14:xfrm>
            <a:off x="5640840" y="15221287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B2648469-BF2A-47F3-AB25-0AAAED148C03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632200" y="1521228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0</xdr:colOff>
      <xdr:row>59</xdr:row>
      <xdr:rowOff>16711</xdr:rowOff>
    </xdr:from>
    <xdr:to>
      <xdr:col>4</xdr:col>
      <xdr:colOff>1520658</xdr:colOff>
      <xdr:row>87</xdr:row>
      <xdr:rowOff>25066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D212882A-B069-4D39-95F0-85200D875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0861843"/>
          <a:ext cx="7703553" cy="5155197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5-24T10:50:01.358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searchgate.net/figure/Variation-of-cylinder-drag-coefficient-with-Reynolds-number-Source-Experimental-data_fig22_316588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E182B-8600-4EB7-89D4-2AFA6B858125}">
  <dimension ref="A1:AK95"/>
  <sheetViews>
    <sheetView tabSelected="1" topLeftCell="A31" zoomScale="51" zoomScaleNormal="40" workbookViewId="0">
      <selection activeCell="K77" sqref="K77"/>
    </sheetView>
  </sheetViews>
  <sheetFormatPr defaultColWidth="8.86328125" defaultRowHeight="14.25" x14ac:dyDescent="0.45"/>
  <cols>
    <col min="1" max="2" width="21.6640625" customWidth="1"/>
    <col min="3" max="3" width="21.6640625" bestFit="1" customWidth="1"/>
    <col min="4" max="26" width="21.6640625" customWidth="1"/>
  </cols>
  <sheetData>
    <row r="1" spans="1:37" ht="14.35" customHeight="1" x14ac:dyDescent="0.4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4.35" customHeight="1" x14ac:dyDescent="0.4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44" t="s">
        <v>9</v>
      </c>
      <c r="J2" s="44" t="s">
        <v>62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4.35" customHeight="1" x14ac:dyDescent="0.45">
      <c r="A3" s="6">
        <v>1000</v>
      </c>
      <c r="B3" s="6">
        <v>3.14</v>
      </c>
      <c r="C3" s="6">
        <v>3.1399999999999997E-2</v>
      </c>
      <c r="D3" s="6">
        <v>0.87</v>
      </c>
      <c r="E3" s="6">
        <v>1.1000000000000001</v>
      </c>
      <c r="F3" s="6">
        <v>0.5</v>
      </c>
      <c r="G3" s="6">
        <v>0.2</v>
      </c>
      <c r="H3" s="6">
        <v>0.01</v>
      </c>
      <c r="I3" s="44">
        <v>1.0005000000000001E-3</v>
      </c>
      <c r="J3" s="44">
        <f>D9</f>
        <v>3.4147499999999997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4.3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35" customHeight="1" x14ac:dyDescent="0.45">
      <c r="A5" s="2"/>
      <c r="B5" s="2"/>
      <c r="C5" s="2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4.35" customHeight="1" x14ac:dyDescent="0.45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4.35" customHeight="1" x14ac:dyDescent="0.45">
      <c r="A7" s="61" t="s">
        <v>12</v>
      </c>
      <c r="B7" s="61"/>
      <c r="C7" s="61"/>
      <c r="D7" s="61"/>
      <c r="E7" s="2"/>
      <c r="F7" s="2"/>
      <c r="G7" s="62" t="s">
        <v>10</v>
      </c>
      <c r="H7" s="62"/>
      <c r="I7" s="62"/>
      <c r="J7" s="62"/>
      <c r="K7" s="6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4.35" customHeight="1" x14ac:dyDescent="0.45">
      <c r="A8" s="7" t="s">
        <v>15</v>
      </c>
      <c r="B8" s="7" t="s">
        <v>16</v>
      </c>
      <c r="C8" s="7" t="s">
        <v>17</v>
      </c>
      <c r="D8" s="7" t="s">
        <v>18</v>
      </c>
      <c r="E8" s="2"/>
      <c r="F8" s="2"/>
      <c r="G8" s="28"/>
      <c r="H8" s="19"/>
      <c r="I8" s="63" t="s">
        <v>11</v>
      </c>
      <c r="J8" s="63"/>
      <c r="K8" s="6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4.35" customHeight="1" x14ac:dyDescent="0.45">
      <c r="A9" s="6">
        <v>0.2</v>
      </c>
      <c r="B9" s="6">
        <f>C3</f>
        <v>3.1399999999999997E-2</v>
      </c>
      <c r="C9" s="6">
        <v>1</v>
      </c>
      <c r="D9" s="6">
        <f>$D$3*$A$3*$F$3*$F$3*$C$3*0.5</f>
        <v>3.4147499999999997</v>
      </c>
      <c r="E9" s="2"/>
      <c r="F9" s="2"/>
      <c r="G9" s="28"/>
      <c r="H9" s="14"/>
      <c r="I9" s="29">
        <v>1</v>
      </c>
      <c r="J9" s="19">
        <v>1.1000000000000001</v>
      </c>
      <c r="K9" s="19">
        <v>1.4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4.35" customHeight="1" x14ac:dyDescent="0.45">
      <c r="A10" s="6"/>
      <c r="B10" s="6"/>
      <c r="C10" s="6">
        <v>1.1000000000000001</v>
      </c>
      <c r="D10" s="6"/>
      <c r="E10" s="2"/>
      <c r="F10" s="2"/>
      <c r="G10" s="64" t="s">
        <v>13</v>
      </c>
      <c r="H10" s="14" t="s">
        <v>14</v>
      </c>
      <c r="I10" s="13">
        <f t="shared" ref="I10:I15" si="0">($D$9*A22)+($D$16*B22)</f>
        <v>15.858999999999998</v>
      </c>
      <c r="J10" s="13">
        <f t="shared" ref="J10:J15" si="1">($D$9*A22)+($D$17*B22)</f>
        <v>16.079000000000001</v>
      </c>
      <c r="K10" s="13">
        <f t="shared" ref="K10:K15" si="2">($D$9*A22)+($D$18*B22)</f>
        <v>16.738999999999997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4.35" customHeight="1" x14ac:dyDescent="0.45">
      <c r="A11" s="6"/>
      <c r="B11" s="6"/>
      <c r="C11" s="6">
        <v>1.4</v>
      </c>
      <c r="D11" s="6"/>
      <c r="E11" s="2"/>
      <c r="F11" s="2"/>
      <c r="G11" s="64"/>
      <c r="H11" s="14" t="s">
        <v>19</v>
      </c>
      <c r="I11" s="13">
        <f t="shared" si="0"/>
        <v>27.203250000000001</v>
      </c>
      <c r="J11" s="13">
        <f t="shared" si="1"/>
        <v>27.533249999999999</v>
      </c>
      <c r="K11" s="13">
        <f t="shared" si="2"/>
        <v>28.523250000000001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4.35" customHeight="1" x14ac:dyDescent="0.45">
      <c r="A12" s="2"/>
      <c r="B12" s="2"/>
      <c r="C12" s="2"/>
      <c r="D12" s="2"/>
      <c r="E12" s="2"/>
      <c r="F12" s="2"/>
      <c r="G12" s="64"/>
      <c r="H12" s="14" t="s">
        <v>20</v>
      </c>
      <c r="I12" s="13">
        <f t="shared" si="0"/>
        <v>55.781500000000001</v>
      </c>
      <c r="J12" s="13">
        <f t="shared" si="1"/>
        <v>56.579000000000001</v>
      </c>
      <c r="K12" s="13">
        <f t="shared" si="2"/>
        <v>58.971499999999999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4.35" customHeight="1" x14ac:dyDescent="0.45">
      <c r="A13" s="2"/>
      <c r="B13" s="2"/>
      <c r="C13" s="2"/>
      <c r="D13" s="2"/>
      <c r="E13" s="2"/>
      <c r="F13" s="2"/>
      <c r="G13" s="64"/>
      <c r="H13" s="14" t="s">
        <v>21</v>
      </c>
      <c r="I13" s="13">
        <f t="shared" si="0"/>
        <v>92.289249999999996</v>
      </c>
      <c r="J13" s="13">
        <f t="shared" si="1"/>
        <v>93.664249999999996</v>
      </c>
      <c r="K13" s="13">
        <f t="shared" si="2"/>
        <v>97.789249999999996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4.35" customHeight="1" x14ac:dyDescent="0.45">
      <c r="A14" s="61" t="s">
        <v>25</v>
      </c>
      <c r="B14" s="61"/>
      <c r="C14" s="61"/>
      <c r="D14" s="61"/>
      <c r="E14" s="2"/>
      <c r="F14" s="2"/>
      <c r="G14" s="64"/>
      <c r="H14" s="14" t="s">
        <v>22</v>
      </c>
      <c r="I14" s="21">
        <f t="shared" si="0"/>
        <v>137.82649999999998</v>
      </c>
      <c r="J14" s="21">
        <f t="shared" si="1"/>
        <v>139.999</v>
      </c>
      <c r="K14" s="21">
        <f t="shared" si="2"/>
        <v>146.51649999999998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4.35" customHeight="1" x14ac:dyDescent="0.45">
      <c r="A15" s="7" t="s">
        <v>17</v>
      </c>
      <c r="B15" s="7" t="s">
        <v>26</v>
      </c>
      <c r="C15" s="7" t="s">
        <v>27</v>
      </c>
      <c r="D15" s="7" t="s">
        <v>28</v>
      </c>
      <c r="E15" s="2"/>
      <c r="F15" s="2"/>
      <c r="G15" s="64"/>
      <c r="H15" s="14" t="s">
        <v>23</v>
      </c>
      <c r="I15" s="21">
        <f t="shared" si="0"/>
        <v>191.84324999999998</v>
      </c>
      <c r="J15" s="21">
        <f t="shared" si="1"/>
        <v>194.97825</v>
      </c>
      <c r="K15" s="21">
        <f t="shared" si="2"/>
        <v>204.38324999999998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4.35" customHeight="1" x14ac:dyDescent="0.45">
      <c r="A16" s="6">
        <v>1</v>
      </c>
      <c r="B16" s="6">
        <f>A16*$G$3</f>
        <v>0.2</v>
      </c>
      <c r="C16" s="6">
        <f>B16*$H$3</f>
        <v>2E-3</v>
      </c>
      <c r="D16" s="8">
        <f>$E$3*$A$3*$F$3*$F$3*C16*0.5</f>
        <v>0.27500000000000002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4.35" customHeight="1" x14ac:dyDescent="0.45">
      <c r="A17" s="6">
        <v>1.1000000000000001</v>
      </c>
      <c r="B17" s="6">
        <f t="shared" ref="B17:B18" si="3">A17*$G$3</f>
        <v>0.22000000000000003</v>
      </c>
      <c r="C17" s="6">
        <f t="shared" ref="C17:C18" si="4">B17*$H$3</f>
        <v>2.2000000000000001E-3</v>
      </c>
      <c r="D17" s="8">
        <f t="shared" ref="D17:D18" si="5">$E$3*$A$3*$F$3*$F$3*C17*0.5</f>
        <v>0.30249999999999999</v>
      </c>
      <c r="E17" s="2"/>
      <c r="F17" s="2"/>
      <c r="G17" s="50" t="s">
        <v>24</v>
      </c>
      <c r="H17" s="50"/>
      <c r="I17" s="50"/>
      <c r="J17" s="50"/>
      <c r="K17" s="50"/>
      <c r="L17" s="50"/>
      <c r="M17" s="50"/>
      <c r="N17" s="5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4.35" customHeight="1" x14ac:dyDescent="0.45">
      <c r="A18" s="6">
        <v>1.4</v>
      </c>
      <c r="B18" s="6">
        <f t="shared" si="3"/>
        <v>0.27999999999999997</v>
      </c>
      <c r="C18" s="6">
        <f t="shared" si="4"/>
        <v>2.8E-3</v>
      </c>
      <c r="D18" s="8">
        <f t="shared" si="5"/>
        <v>0.38500000000000001</v>
      </c>
      <c r="E18" s="2"/>
      <c r="F18" s="2"/>
      <c r="G18" s="17"/>
      <c r="H18" s="17"/>
      <c r="I18" s="49" t="s">
        <v>11</v>
      </c>
      <c r="J18" s="49"/>
      <c r="K18" s="49"/>
      <c r="L18" s="49"/>
      <c r="M18" s="49"/>
      <c r="N18" s="4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4.35" customHeight="1" x14ac:dyDescent="0.45">
      <c r="A19" s="2"/>
      <c r="B19" s="2"/>
      <c r="C19" s="2"/>
      <c r="D19" s="2"/>
      <c r="E19" s="2"/>
      <c r="F19" s="2"/>
      <c r="G19" s="17"/>
      <c r="H19" s="32"/>
      <c r="I19" s="18" t="s">
        <v>46</v>
      </c>
      <c r="J19" s="18" t="s">
        <v>47</v>
      </c>
      <c r="K19" s="18" t="s">
        <v>48</v>
      </c>
      <c r="L19" s="17" t="s">
        <v>49</v>
      </c>
      <c r="M19" s="17" t="s">
        <v>50</v>
      </c>
      <c r="N19" s="17" t="s">
        <v>51</v>
      </c>
      <c r="O19" s="2" t="s">
        <v>56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4.35" customHeight="1" x14ac:dyDescent="0.45">
      <c r="A20" s="2"/>
      <c r="B20" s="2"/>
      <c r="C20" s="2"/>
      <c r="D20" s="2"/>
      <c r="E20" s="2"/>
      <c r="F20" s="2"/>
      <c r="G20" s="48" t="s">
        <v>6</v>
      </c>
      <c r="H20" s="17">
        <v>0.1</v>
      </c>
      <c r="I20" s="25">
        <f>($D$3*$A$3*H20*H20*$C$3*0.5)*$A$23+($E$3*$A$3*H20*H20*$C$16*0.5)*$B$23</f>
        <v>1.08813</v>
      </c>
      <c r="J20" s="25">
        <f>($D$3*$A$3*H20*H20*$C$3*0.5)*$A$23+($E$3*$A$3*H20*H20*$C$17*0.5)*$B$23</f>
        <v>1.1013300000000001</v>
      </c>
      <c r="K20" s="25">
        <f>($D$3*$A$3*H20*H20*$C$3*0.5)*$A$23+($E$3*$A$3*H20*H20*$C$18*0.5)*$B$23</f>
        <v>1.1409300000000002</v>
      </c>
      <c r="L20" s="35">
        <v>1.32972822569868</v>
      </c>
      <c r="M20" s="35">
        <v>1.3689726402057001</v>
      </c>
      <c r="N20" s="35">
        <v>1.44746896250093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4.35" customHeight="1" x14ac:dyDescent="0.45">
      <c r="A21" s="3" t="s">
        <v>30</v>
      </c>
      <c r="B21" s="3" t="s">
        <v>63</v>
      </c>
      <c r="C21" s="2"/>
      <c r="D21" s="2"/>
      <c r="E21" s="2"/>
      <c r="F21" s="2"/>
      <c r="G21" s="48"/>
      <c r="H21" s="17">
        <v>0.2</v>
      </c>
      <c r="I21" s="25">
        <f>($D$3*$A$3*H21*H21*$C$3*0.5)*$A$23+($E$3*$A$3*H21*H21*$C$16*0.5)*$B$23</f>
        <v>4.3525200000000002</v>
      </c>
      <c r="J21" s="25">
        <f>($D$3*$A$3*H21*H21*$C$3*0.5)*$A$23+($E$3*$A$3*H21*H21*$C$17*0.5)*$B$23</f>
        <v>4.4053200000000006</v>
      </c>
      <c r="K21" s="25">
        <f>($D$3*$A$3*H21*H21*$C$3*0.5)*$A$23+($E$3*$A$3*H21*H21*$C$18*0.5)*$B$23</f>
        <v>4.5637200000000009</v>
      </c>
      <c r="L21" s="35">
        <v>4.8908865014788701</v>
      </c>
      <c r="M21" s="35">
        <v>5.0840896774455802</v>
      </c>
      <c r="N21" s="35">
        <v>5.1580275478400601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4.35" customHeight="1" x14ac:dyDescent="0.45">
      <c r="A22" s="6">
        <v>4</v>
      </c>
      <c r="B22" s="6">
        <v>8</v>
      </c>
      <c r="C22" s="2"/>
      <c r="D22" s="2"/>
      <c r="E22" s="2"/>
      <c r="F22" s="2"/>
      <c r="G22" s="48"/>
      <c r="H22" s="17">
        <v>0.3</v>
      </c>
      <c r="I22" s="25">
        <f>($D$3*$A$3*H22*H22*$C$3*0.5)*$A$23+($E$3*$A$3*H22*H22*$C$16*0.5)*$B$23</f>
        <v>9.7931699999999999</v>
      </c>
      <c r="J22" s="25">
        <f>($D$3*$A$3*H22*H22*$C$3*0.5)*$A$23+($E$3*$A$3*H22*H22*$C$17*0.5)*$B$23</f>
        <v>9.9119700000000002</v>
      </c>
      <c r="K22" s="26">
        <f>($D$3*$A$3*H22*H22*$C$3*0.5)*$A$23+($E$3*$A$3*H22*H22*$C$18*0.5)*$B$23</f>
        <v>10.268369999999999</v>
      </c>
      <c r="L22" s="45">
        <v>11.0561788387596</v>
      </c>
      <c r="M22" s="45">
        <v>11.2670656614817</v>
      </c>
      <c r="N22" s="45">
        <v>11.310291212555001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4.35" customHeight="1" x14ac:dyDescent="0.45">
      <c r="A23" s="6">
        <v>7</v>
      </c>
      <c r="B23" s="6">
        <v>12</v>
      </c>
      <c r="C23" s="2"/>
      <c r="D23" s="2"/>
      <c r="E23" s="2"/>
      <c r="F23" s="2"/>
      <c r="G23" s="48"/>
      <c r="H23" s="17">
        <v>0.4</v>
      </c>
      <c r="I23" s="26">
        <f>($D$3*$A$3*H23*H23*$C$3*0.5)*$A$23+($E$3*$A$3*H23*H23*$C$16*0.5)*$B$23</f>
        <v>17.410080000000001</v>
      </c>
      <c r="J23" s="26">
        <f>($D$3*$A$3*H23*H23*$C$3*0.5)*$A$23+($E$3*$A$3*H23*H23*$C$17*0.5)*$B$23</f>
        <v>17.621280000000002</v>
      </c>
      <c r="K23" s="26">
        <f>($D$3*$A$3*H23*H23*$C$3*0.5)*$A$23+($E$3*$A$3*H23*H23*$C$18*0.5)*$B$23</f>
        <v>18.254880000000004</v>
      </c>
      <c r="L23" s="45">
        <v>19.530684080639599</v>
      </c>
      <c r="M23" s="45">
        <v>20.031504030814499</v>
      </c>
      <c r="N23" s="45">
        <v>19.991468903308402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4.35" customHeight="1" x14ac:dyDescent="0.45">
      <c r="A24" s="6">
        <v>14</v>
      </c>
      <c r="B24" s="6">
        <v>29</v>
      </c>
      <c r="C24" s="2"/>
      <c r="D24" s="2"/>
      <c r="E24" s="2"/>
      <c r="F24" s="2"/>
      <c r="G24" s="48"/>
      <c r="H24" s="17">
        <v>0.5</v>
      </c>
      <c r="I24" s="26">
        <f>($D$3*$A$3*H24*H24*$C$3*0.5)*$A$23+($E$3*$A$3*H24*H24*$C$16*0.5)*$B$23</f>
        <v>27.203250000000001</v>
      </c>
      <c r="J24" s="26">
        <f>($D$3*$A$3*H24*H24*$C$3*0.5)*$A$23+($E$3*$A$3*H24*H24*$C$17*0.5)*$B$23</f>
        <v>27.533249999999999</v>
      </c>
      <c r="K24" s="26">
        <f>($D$3*$A$3*H24*H24*$C$3*0.5)*$A$23+($E$3*$A$3*H24*H24*$C$18*0.5)*$B$23</f>
        <v>28.523250000000001</v>
      </c>
      <c r="L24" s="45">
        <v>30.1398181372072</v>
      </c>
      <c r="M24" s="45">
        <v>30.667619617099302</v>
      </c>
      <c r="N24" s="45">
        <v>30.414122772195402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4.35" customHeight="1" x14ac:dyDescent="0.45">
      <c r="A25" s="6">
        <v>23</v>
      </c>
      <c r="B25" s="6">
        <v>50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4.35" customHeight="1" x14ac:dyDescent="0.45">
      <c r="A26" s="6">
        <v>34</v>
      </c>
      <c r="B26" s="6">
        <v>79</v>
      </c>
      <c r="C26" s="2"/>
      <c r="D26" s="2"/>
      <c r="E26" s="2"/>
      <c r="F26" s="36"/>
      <c r="G26" s="58" t="s">
        <v>29</v>
      </c>
      <c r="H26" s="58"/>
      <c r="I26" s="58"/>
      <c r="J26" s="58"/>
      <c r="K26" s="5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4.35" customHeight="1" x14ac:dyDescent="0.45">
      <c r="A27" s="6">
        <v>47</v>
      </c>
      <c r="B27" s="6">
        <v>114</v>
      </c>
      <c r="C27" s="2"/>
      <c r="D27" s="2"/>
      <c r="E27" s="2"/>
      <c r="F27" s="37"/>
      <c r="G27" s="16"/>
      <c r="H27" s="40"/>
      <c r="I27" s="54" t="s">
        <v>11</v>
      </c>
      <c r="J27" s="54"/>
      <c r="K27" s="5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4.35" customHeight="1" x14ac:dyDescent="0.45">
      <c r="A28" s="2"/>
      <c r="B28" s="2"/>
      <c r="C28" s="2"/>
      <c r="D28" s="2"/>
      <c r="E28" s="2"/>
      <c r="F28" s="37"/>
      <c r="G28" s="30"/>
      <c r="H28" s="16"/>
      <c r="I28" s="15">
        <v>1</v>
      </c>
      <c r="J28" s="15">
        <v>1.1000000000000001</v>
      </c>
      <c r="K28" s="15">
        <v>1.4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4.35" customHeight="1" x14ac:dyDescent="0.45">
      <c r="A29" s="2"/>
      <c r="B29" s="2"/>
      <c r="C29" s="2"/>
      <c r="D29" s="2"/>
      <c r="E29" s="2"/>
      <c r="F29" s="37"/>
      <c r="G29" s="55" t="s">
        <v>6</v>
      </c>
      <c r="H29" s="16">
        <v>0.1</v>
      </c>
      <c r="I29" s="11">
        <f>($E$3*$A$3*H29*H29*$C$16*0.5)*$B$23</f>
        <v>0.13200000000000001</v>
      </c>
      <c r="J29" s="11">
        <f>($E$3*$A$3*H29*H29*$C$17*0.5)*$B$23</f>
        <v>0.14520000000000002</v>
      </c>
      <c r="K29" s="11">
        <f>($E$3*$A$3*H29*H29*$C$18*0.5)*$B$23</f>
        <v>0.18480000000000002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4.35" customHeight="1" x14ac:dyDescent="0.45">
      <c r="A30" s="60" t="s">
        <v>35</v>
      </c>
      <c r="B30" s="60"/>
      <c r="C30" s="2"/>
      <c r="D30" s="2"/>
      <c r="E30" s="2"/>
      <c r="F30" s="37"/>
      <c r="G30" s="55"/>
      <c r="H30" s="16">
        <v>0.5</v>
      </c>
      <c r="I30" s="11">
        <f>($E$3*$A$3*H30*H30*$C$16*0.5)*$B$23</f>
        <v>3.3000000000000003</v>
      </c>
      <c r="J30" s="11">
        <f>($E$3*$A$3*H30*H30*$C$17*0.5)*$B$23</f>
        <v>3.63</v>
      </c>
      <c r="K30" s="11">
        <f>($E$3*$A$3*H30*H30*$C$18*0.5)*$B$23</f>
        <v>4.62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4.35" customHeight="1" x14ac:dyDescent="0.45">
      <c r="A31" s="7" t="s">
        <v>36</v>
      </c>
      <c r="B31" s="10">
        <f>D16*$B$23</f>
        <v>3.3000000000000003</v>
      </c>
      <c r="C31" s="2"/>
      <c r="D31" s="2"/>
      <c r="E31" s="2"/>
      <c r="F31" s="37"/>
      <c r="G31" s="55"/>
      <c r="H31" s="16">
        <v>1</v>
      </c>
      <c r="I31" s="12">
        <f>($E$3*$A$3*H31*H31*$C$16*0.5)*$B$23</f>
        <v>13.200000000000001</v>
      </c>
      <c r="J31" s="12">
        <f>($E$3*$A$3*H31*H31*$C$17*0.5)*$B$23</f>
        <v>14.52</v>
      </c>
      <c r="K31" s="12">
        <f>($E$3*$A$3*H31*H31*$C$18*0.5)*$B$23</f>
        <v>18.48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4.35" customHeight="1" x14ac:dyDescent="0.45">
      <c r="A32" s="7" t="s">
        <v>37</v>
      </c>
      <c r="B32" s="10">
        <f>D17*$B$23</f>
        <v>3.63</v>
      </c>
      <c r="C32" s="2"/>
      <c r="D32" s="2"/>
      <c r="E32" s="2"/>
      <c r="F32" s="37"/>
      <c r="G32" s="55"/>
      <c r="H32" s="16">
        <v>1.5</v>
      </c>
      <c r="I32" s="12">
        <f>($E$3*$A$3*H32*H32*$C$16*0.5)*$B$23</f>
        <v>29.700000000000003</v>
      </c>
      <c r="J32" s="12">
        <f>($E$3*$A$3*H32*H32*$C$17*0.5)*$B$23</f>
        <v>32.67</v>
      </c>
      <c r="K32" s="12">
        <f>($E$3*$A$3*H32*H32*$C$18*0.5)*$B$23</f>
        <v>41.58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4.35" customHeight="1" x14ac:dyDescent="0.45">
      <c r="A33" s="7" t="s">
        <v>38</v>
      </c>
      <c r="B33" s="10">
        <f>D18*$B$23</f>
        <v>4.62</v>
      </c>
      <c r="C33" s="2"/>
      <c r="D33" s="2"/>
      <c r="E33" s="2"/>
      <c r="F33" s="2"/>
      <c r="G33" s="2"/>
      <c r="H33" s="4"/>
      <c r="I33" s="4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4.35" customHeight="1" x14ac:dyDescent="0.45">
      <c r="A34" s="2"/>
      <c r="B34" s="2"/>
      <c r="C34" s="2"/>
      <c r="D34" s="2"/>
      <c r="E34" s="2"/>
      <c r="F34" s="2"/>
      <c r="G34" s="59" t="s">
        <v>31</v>
      </c>
      <c r="H34" s="59"/>
      <c r="I34" s="59"/>
      <c r="J34" s="59"/>
      <c r="K34" s="3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4.35" customHeight="1" x14ac:dyDescent="0.45">
      <c r="A35" s="2"/>
      <c r="B35" s="2"/>
      <c r="C35" s="2"/>
      <c r="D35" s="2"/>
      <c r="E35" s="2"/>
      <c r="F35" s="2"/>
      <c r="G35" s="17"/>
      <c r="H35" s="17"/>
      <c r="I35" s="41" t="s">
        <v>11</v>
      </c>
      <c r="J35" s="41"/>
      <c r="K35" s="3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4.35" customHeight="1" x14ac:dyDescent="0.45">
      <c r="A36" s="2"/>
      <c r="B36" s="2"/>
      <c r="C36" s="2"/>
      <c r="D36" s="2"/>
      <c r="E36" s="2"/>
      <c r="F36" s="2"/>
      <c r="G36" s="17"/>
      <c r="H36" s="32"/>
      <c r="I36" s="18" t="s">
        <v>47</v>
      </c>
      <c r="J36" s="17" t="s">
        <v>50</v>
      </c>
      <c r="K36" s="2" t="s">
        <v>57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4.35" customHeight="1" x14ac:dyDescent="0.45">
      <c r="A37" s="2"/>
      <c r="B37" s="2"/>
      <c r="C37" s="2"/>
      <c r="D37" s="2"/>
      <c r="E37" s="2"/>
      <c r="F37" s="2"/>
      <c r="G37" s="48" t="s">
        <v>6</v>
      </c>
      <c r="H37" s="17">
        <v>0.1</v>
      </c>
      <c r="I37" s="22">
        <f>($D$3*$A$3*H37*H37*$C$3*0.5)*$A$22+($E$3*$A$3*H37*H37*$C$17*0.5)*$B$22</f>
        <v>0.64316000000000006</v>
      </c>
      <c r="J37" s="34">
        <v>0.54070972185760702</v>
      </c>
      <c r="K37" s="4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4.35" customHeight="1" x14ac:dyDescent="0.45">
      <c r="A38" s="2"/>
      <c r="B38" s="2"/>
      <c r="C38" s="2"/>
      <c r="D38" s="2"/>
      <c r="E38" s="2"/>
      <c r="F38" s="2"/>
      <c r="G38" s="48"/>
      <c r="H38" s="17">
        <v>0.2</v>
      </c>
      <c r="I38" s="22">
        <f>($D$3*$A$3*H38*H38*$C$3*0.5)*$A$22+($E$3*$A$3*H38*H38*$C$17*0.5)*$B$22</f>
        <v>2.5726400000000003</v>
      </c>
      <c r="J38" s="34">
        <v>2.1478582504085102</v>
      </c>
      <c r="K38" s="4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4.35" customHeight="1" x14ac:dyDescent="0.45">
      <c r="A39" s="2"/>
      <c r="B39" s="2"/>
      <c r="C39" s="2"/>
      <c r="D39" s="2"/>
      <c r="E39" s="2"/>
      <c r="F39" s="2"/>
      <c r="G39" s="48"/>
      <c r="H39" s="17">
        <v>0.3</v>
      </c>
      <c r="I39" s="22">
        <f>($D$3*$A$3*H39*H39*$C$3*0.5)*$A$22+($E$3*$A$3*H39*H39*$C$17*0.5)*$B$22</f>
        <v>5.7884399999999996</v>
      </c>
      <c r="J39" s="34">
        <v>4.6904171565991897</v>
      </c>
      <c r="K39" s="4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4.35" customHeight="1" x14ac:dyDescent="0.45">
      <c r="A40" s="2"/>
      <c r="B40" s="2"/>
      <c r="C40" s="2"/>
      <c r="D40" s="2"/>
      <c r="E40" s="2"/>
      <c r="F40" s="2"/>
      <c r="G40" s="48"/>
      <c r="H40" s="17">
        <v>0.4</v>
      </c>
      <c r="I40" s="23">
        <f>($D$3*$A$3*H40*H40*$C$3*0.5)*$A$22+($E$3*$A$3*H40*H40*$C$17*0.5)*$B$22</f>
        <v>10.290560000000001</v>
      </c>
      <c r="J40" s="34">
        <v>8.0869837266731697</v>
      </c>
      <c r="K40" s="4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4.35" customHeight="1" x14ac:dyDescent="0.45">
      <c r="A41" s="50" t="s">
        <v>31</v>
      </c>
      <c r="B41" s="50"/>
      <c r="C41" s="50"/>
      <c r="D41" s="50"/>
      <c r="E41" s="50"/>
      <c r="F41" s="2"/>
      <c r="G41" s="48"/>
      <c r="H41" s="17">
        <v>0.5</v>
      </c>
      <c r="I41" s="23">
        <f>($D$3*$A$3*H41*H41*$C$3*0.5)*$A$22+($E$3*$A$3*H41*H41*$C$17*0.5)*$B$22</f>
        <v>16.079000000000001</v>
      </c>
      <c r="J41" s="46">
        <v>12.5900643825277</v>
      </c>
      <c r="K41" s="4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4.35" customHeight="1" x14ac:dyDescent="0.45">
      <c r="A42" s="17"/>
      <c r="B42" s="17"/>
      <c r="C42" s="49" t="s">
        <v>58</v>
      </c>
      <c r="D42" s="49"/>
      <c r="E42" s="4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4.35" customHeight="1" x14ac:dyDescent="0.45">
      <c r="A43" s="17"/>
      <c r="B43" s="32"/>
      <c r="C43" s="18">
        <v>1</v>
      </c>
      <c r="D43" s="18">
        <v>1.1000000000000001</v>
      </c>
      <c r="E43" s="18">
        <v>1.4</v>
      </c>
      <c r="F43" s="2"/>
      <c r="G43" s="56" t="s">
        <v>34</v>
      </c>
      <c r="H43" s="56"/>
      <c r="I43" s="56"/>
      <c r="J43" s="5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4.35" customHeight="1" x14ac:dyDescent="0.45">
      <c r="A44" s="48" t="s">
        <v>6</v>
      </c>
      <c r="B44" s="17">
        <v>0.1</v>
      </c>
      <c r="C44" s="25">
        <f>($D$3*$A$3*B44*B44*$C$3*0.5)*$A$22+($E$3*$A$3*B44*B44*$C$16*0.5)*$B$22</f>
        <v>0.63436000000000003</v>
      </c>
      <c r="D44" s="25">
        <f>($D$3*$A$3*B44*B44*$C$3*0.5)*$A$22+($E$3*$A$3*B44*B44*$C$17*0.5)*$B$22</f>
        <v>0.64316000000000006</v>
      </c>
      <c r="E44" s="25">
        <f>($D$3*$A$3*B44*B44*$C$3*0.5)*$A$22+($E$3*$A$3*B44*B44*$C$18*0.5)*$B$22</f>
        <v>0.66956000000000004</v>
      </c>
      <c r="F44" s="2"/>
      <c r="G44" s="33" t="s">
        <v>6</v>
      </c>
      <c r="H44" s="20" t="s">
        <v>43</v>
      </c>
      <c r="I44" s="20" t="s">
        <v>44</v>
      </c>
      <c r="J44" s="3" t="s">
        <v>45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4.35" customHeight="1" x14ac:dyDescent="0.45">
      <c r="A45" s="48"/>
      <c r="B45" s="17">
        <v>0.2</v>
      </c>
      <c r="C45" s="25">
        <f>($D$3*$A$3*B45*B45*$C$3*0.5)*$A$22+($E$3*$A$3*B45*B45*$C$16*0.5)*$B$22</f>
        <v>2.5374400000000001</v>
      </c>
      <c r="D45" s="25">
        <f>($D$3*$A$3*B45*B45*$C$3*0.5)*$A$22+($E$3*$A$3*B45*B45*$C$17*0.5)*$B$22</f>
        <v>2.5726400000000003</v>
      </c>
      <c r="E45" s="25">
        <f>($D$3*$A$3*B45*B45*$C$3*0.5)*$A$22+($E$3*$A$3*B45*B45*$C$18*0.5)*$B$22</f>
        <v>2.6782400000000002</v>
      </c>
      <c r="F45" s="2"/>
      <c r="G45" s="6">
        <v>0.1</v>
      </c>
      <c r="H45" s="9">
        <f>($A$3*H37*0.2)/$I$3</f>
        <v>19990.004997501248</v>
      </c>
      <c r="I45" s="24">
        <f>I37/($A$22*$B$9*$A$3*G45*G45*0.5)</f>
        <v>1.0241401273885349</v>
      </c>
      <c r="J45" s="24">
        <v>0.86056625011482102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4.35" customHeight="1" x14ac:dyDescent="0.45">
      <c r="A46" s="48"/>
      <c r="B46" s="17">
        <v>0.3</v>
      </c>
      <c r="C46" s="25">
        <f>($D$3*$A$3*B46*B46*$C$3*0.5)*$A$22+($E$3*$A$3*B46*B46*$C$16*0.5)*$B$22</f>
        <v>5.7092399999999994</v>
      </c>
      <c r="D46" s="25">
        <f>($D$3*$A$3*B46*B46*$C$3*0.5)*$A$22+($E$3*$A$3*B46*B46*$C$17*0.5)*$B$22</f>
        <v>5.7884399999999996</v>
      </c>
      <c r="E46" s="25">
        <f>($D$3*$A$3*B46*B46*$C$3*0.5)*$A$22+($E$3*$A$3*B46*B46*$C$18*0.5)*$B$22</f>
        <v>6.0260400000000001</v>
      </c>
      <c r="F46" s="2"/>
      <c r="G46" s="6">
        <v>0.2</v>
      </c>
      <c r="H46" s="9">
        <f>($A$3*H38*0.2)/$I$3</f>
        <v>39980.009995002496</v>
      </c>
      <c r="I46" s="24">
        <f>I38/($A$22*$B$9*$A$3*G46*G46*0.5)</f>
        <v>1.0241401273885349</v>
      </c>
      <c r="J46" s="24">
        <v>0.85460564403306205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4.35" customHeight="1" x14ac:dyDescent="0.45">
      <c r="A47" s="48"/>
      <c r="B47" s="17">
        <v>0.4</v>
      </c>
      <c r="C47" s="26">
        <f>($D$3*$A$3*B47*B47*$C$3*0.5)*$A$22+($E$3*$A$3*B47*B47*$C$16*0.5)*$B$22</f>
        <v>10.149760000000001</v>
      </c>
      <c r="D47" s="26">
        <f>($D$3*$A$3*B47*B47*$C$3*0.5)*$A$22+($E$3*$A$3*B47*B47*$C$17*0.5)*$B$22</f>
        <v>10.290560000000001</v>
      </c>
      <c r="E47" s="26">
        <f>($D$3*$A$3*B47*B47*$C$3*0.5)*$A$22+($E$3*$A$3*B47*B47*$C$18*0.5)*$B$22</f>
        <v>10.712960000000001</v>
      </c>
      <c r="F47" s="2"/>
      <c r="G47" s="6">
        <v>0.3</v>
      </c>
      <c r="H47" s="9">
        <f>($A$3*H39*0.2)/$I$3</f>
        <v>59970.01499250374</v>
      </c>
      <c r="I47" s="24">
        <f>I39/($A$22*$B$9*$A$3*G47*G47*0.5)</f>
        <v>1.0241401273885349</v>
      </c>
      <c r="J47" s="24">
        <v>0.82944786181754904</v>
      </c>
      <c r="K47" s="3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4.35" customHeight="1" x14ac:dyDescent="0.45">
      <c r="A48" s="48"/>
      <c r="B48" s="17">
        <v>0.5</v>
      </c>
      <c r="C48" s="26">
        <f>($D$3*$A$3*B48*B48*$C$3*0.5)*$A$22+($E$3*$A$3*B48*B48*$C$16*0.5)*$B$22</f>
        <v>15.858999999999998</v>
      </c>
      <c r="D48" s="26">
        <f>($D$3*$A$3*B48*B48*$C$3*0.5)*$A$22+($E$3*$A$3*B48*B48*$C$17*0.5)*$B$22</f>
        <v>16.079000000000001</v>
      </c>
      <c r="E48" s="26">
        <f>($D$3*$A$3*B48*B48*$C$3*0.5)*$A$22+($E$3*$A$3*B48*B48*$C$18*0.5)*$B$22</f>
        <v>16.738999999999997</v>
      </c>
      <c r="F48" s="2"/>
      <c r="G48" s="6">
        <v>0.4</v>
      </c>
      <c r="H48" s="9">
        <f>($A$3*H40*0.2)/$I$3</f>
        <v>79960.019990004992</v>
      </c>
      <c r="I48" s="24">
        <f>I40/($A$22*$B$9*$A$3*G48*G48*0.5)</f>
        <v>1.0241401273885349</v>
      </c>
      <c r="J48" s="24">
        <v>0.80442714675234495</v>
      </c>
      <c r="K48" s="2"/>
      <c r="L48" s="2"/>
      <c r="M48" s="2"/>
      <c r="N48" s="2"/>
      <c r="O48" s="3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4.35" customHeight="1" x14ac:dyDescent="0.45">
      <c r="A49" s="2"/>
      <c r="B49" s="2"/>
      <c r="C49" s="2"/>
      <c r="D49" s="2"/>
      <c r="E49" s="2"/>
      <c r="F49" s="2"/>
      <c r="G49" s="6">
        <v>0.5</v>
      </c>
      <c r="H49" s="9">
        <f>($A$3*H41*0.2)/$I$3</f>
        <v>99950.024987506244</v>
      </c>
      <c r="I49" s="24">
        <f>I41/($A$22*$B$9*$A$3*G49*G49*0.5)</f>
        <v>1.0241401273885351</v>
      </c>
      <c r="J49" s="24">
        <v>0.80150839212980096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4.35" customHeight="1" x14ac:dyDescent="0.45">
      <c r="A50" s="50" t="s">
        <v>24</v>
      </c>
      <c r="B50" s="50"/>
      <c r="C50" s="50"/>
      <c r="D50" s="50"/>
      <c r="E50" s="5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4.35" customHeight="1" x14ac:dyDescent="0.45">
      <c r="A51" s="17"/>
      <c r="B51" s="17"/>
      <c r="C51" s="49" t="s">
        <v>11</v>
      </c>
      <c r="D51" s="49"/>
      <c r="E51" s="49"/>
      <c r="F51" s="2"/>
      <c r="G51" s="58" t="s">
        <v>41</v>
      </c>
      <c r="H51" s="58"/>
      <c r="I51" s="58"/>
      <c r="J51" s="58"/>
      <c r="K51" s="5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4.35" customHeight="1" x14ac:dyDescent="0.45">
      <c r="A52" s="17"/>
      <c r="B52" s="32"/>
      <c r="C52" s="18">
        <v>1</v>
      </c>
      <c r="D52" s="18">
        <v>1.1000000000000001</v>
      </c>
      <c r="E52" s="18">
        <v>1.4</v>
      </c>
      <c r="F52" s="2"/>
      <c r="G52" s="16"/>
      <c r="H52" s="16"/>
      <c r="I52" s="54" t="s">
        <v>11</v>
      </c>
      <c r="J52" s="54"/>
      <c r="K52" s="5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4.35" customHeight="1" x14ac:dyDescent="0.45">
      <c r="A53" s="48" t="s">
        <v>6</v>
      </c>
      <c r="B53" s="17">
        <v>0.1</v>
      </c>
      <c r="C53" s="25">
        <f>($D$3*$A$3*B53*B53*$C$3*0.5)*$A$23+($E$3*$A$3*B53*B53*$C$16*0.5)*$B$23</f>
        <v>1.08813</v>
      </c>
      <c r="D53" s="25">
        <f>($D$3*$A$3*B53*B53*$C$3*0.5)*$A$23+($E$3*$A$3*B53*B53*$C$17*0.5)*$B$23</f>
        <v>1.1013300000000001</v>
      </c>
      <c r="E53" s="25">
        <f>($D$3*$A$3*B53*B53*$C$3*0.5)*$A$23+($E$3*$A$3*B53*B53*$C$18*0.5)*$B$23</f>
        <v>1.1409300000000002</v>
      </c>
      <c r="F53" s="2"/>
      <c r="G53" s="30"/>
      <c r="H53" s="16"/>
      <c r="I53" s="15">
        <v>1</v>
      </c>
      <c r="J53" s="15">
        <v>1.1000000000000001</v>
      </c>
      <c r="K53" s="15">
        <v>1.4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4.35" customHeight="1" x14ac:dyDescent="0.45">
      <c r="A54" s="48"/>
      <c r="B54" s="17">
        <v>0.2</v>
      </c>
      <c r="C54" s="25">
        <f>($D$3*$A$3*B54*B54*$C$3*0.5)*$A$23+($E$3*$A$3*B54*B54*$C$16*0.5)*$B$23</f>
        <v>4.3525200000000002</v>
      </c>
      <c r="D54" s="25">
        <f>($D$3*$A$3*B54*B54*$C$3*0.5)*$A$23+($E$3*$A$3*B54*B54*$C$17*0.5)*$B$23</f>
        <v>4.4053200000000006</v>
      </c>
      <c r="E54" s="25">
        <f>($D$3*$A$3*B54*B54*$C$3*0.5)*$A$23+($E$3*$A$3*B54*B54*$C$18*0.5)*$B$23</f>
        <v>4.5637200000000009</v>
      </c>
      <c r="F54" s="2"/>
      <c r="G54" s="55" t="s">
        <v>6</v>
      </c>
      <c r="H54" s="16">
        <v>0.1</v>
      </c>
      <c r="I54" s="11">
        <f>($E$3*$A$3*H54*H54*$C$16*0.5)*$B$22</f>
        <v>8.7999999999999995E-2</v>
      </c>
      <c r="J54" s="11">
        <f>($E$3*$A$3*H54*H54*$C$17*0.5)*$B$22</f>
        <v>9.6800000000000011E-2</v>
      </c>
      <c r="K54" s="11">
        <f>($E$3*$A$3*H54*H54*$C$18*0.5)*$B$22</f>
        <v>0.1232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4.35" customHeight="1" x14ac:dyDescent="0.45">
      <c r="A55" s="48"/>
      <c r="B55" s="17">
        <v>0.3</v>
      </c>
      <c r="C55" s="25">
        <f>($D$3*$A$3*B55*B55*$C$3*0.5)*$A$23+($E$3*$A$3*B55*B55*$C$16*0.5)*$B$23</f>
        <v>9.7931699999999999</v>
      </c>
      <c r="D55" s="25">
        <f>($D$3*$A$3*B55*B55*$C$3*0.5)*$A$23+($E$3*$A$3*B55*B55*$C$17*0.5)*$B$23</f>
        <v>9.9119700000000002</v>
      </c>
      <c r="E55" s="26">
        <f>($D$3*$A$3*B55*B55*$C$3*0.5)*$A$23+($E$3*$A$3*B55*B55*$C$18*0.5)*$B$23</f>
        <v>10.268369999999999</v>
      </c>
      <c r="F55" s="2"/>
      <c r="G55" s="55"/>
      <c r="H55" s="16">
        <v>0.5</v>
      </c>
      <c r="I55" s="11">
        <f>($E$3*$A$3*H55*H55*$C$16*0.5)*$B$22</f>
        <v>2.2000000000000002</v>
      </c>
      <c r="J55" s="11">
        <f>($E$3*$A$3*H55*H55*$C$17*0.5)*$B$22</f>
        <v>2.42</v>
      </c>
      <c r="K55" s="11">
        <f>($E$3*$A$3*H55*H55*$C$18*0.5)*$B$22</f>
        <v>3.08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4.35" customHeight="1" x14ac:dyDescent="0.45">
      <c r="A56" s="48"/>
      <c r="B56" s="17">
        <v>0.4</v>
      </c>
      <c r="C56" s="26">
        <f>($D$3*$A$3*B56*B56*$C$3*0.5)*$A$23+($E$3*$A$3*B56*B56*$C$16*0.5)*$B$23</f>
        <v>17.410080000000001</v>
      </c>
      <c r="D56" s="26">
        <f>($D$3*$A$3*B56*B56*$C$3*0.5)*$A$23+($E$3*$A$3*B56*B56*$C$17*0.5)*$B$23</f>
        <v>17.621280000000002</v>
      </c>
      <c r="E56" s="26">
        <f>($D$3*$A$3*B56*B56*$C$3*0.5)*$A$23+($E$3*$A$3*B56*B56*$C$18*0.5)*$B$23</f>
        <v>18.254880000000004</v>
      </c>
      <c r="F56" s="2"/>
      <c r="G56" s="55"/>
      <c r="H56" s="16">
        <v>1</v>
      </c>
      <c r="I56" s="11">
        <f>($E$3*$A$3*H56*H56*$C$16*0.5)*$B$22</f>
        <v>8.8000000000000007</v>
      </c>
      <c r="J56" s="11">
        <f>($E$3*$A$3*H56*H56*$C$17*0.5)*$B$22</f>
        <v>9.68</v>
      </c>
      <c r="K56" s="12">
        <f>($E$3*$A$3*H56*H56*$C$18*0.5)*$B$22</f>
        <v>12.32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4.35" customHeight="1" x14ac:dyDescent="0.45">
      <c r="A57" s="48"/>
      <c r="B57" s="17">
        <v>0.5</v>
      </c>
      <c r="C57" s="26">
        <f>($D$3*$A$3*B57*B57*$C$3*0.5)*$A$23+($E$3*$A$3*B57*B57*$C$16*0.5)*$B$23</f>
        <v>27.203250000000001</v>
      </c>
      <c r="D57" s="26">
        <f>($D$3*$A$3*B57*B57*$C$3*0.5)*$A$23+($E$3*$A$3*B57*B57*$C$17*0.5)*$B$23</f>
        <v>27.533249999999999</v>
      </c>
      <c r="E57" s="26">
        <f>($D$3*$A$3*B57*B57*$C$3*0.5)*$A$23+($E$3*$A$3*B57*B57*$C$18*0.5)*$B$23</f>
        <v>28.523250000000001</v>
      </c>
      <c r="F57" s="2"/>
      <c r="G57" s="55"/>
      <c r="H57" s="16">
        <v>1.5</v>
      </c>
      <c r="I57" s="12">
        <f>($E$3*$A$3*H57*H57*$C$16*0.5)*$B$22</f>
        <v>19.8</v>
      </c>
      <c r="J57" s="12">
        <f>($E$3*$A$3*H57*H57*$C$17*0.5)*$B$22</f>
        <v>21.78</v>
      </c>
      <c r="K57" s="12">
        <f>($E$3*$A$3*H57*H57*$C$18*0.5)*$B$22</f>
        <v>27.72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4.35" customHeight="1" x14ac:dyDescent="0.4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4.35" customHeight="1" x14ac:dyDescent="0.45">
      <c r="A59" s="2"/>
      <c r="B59" s="2"/>
      <c r="C59" s="2"/>
      <c r="D59" s="2"/>
      <c r="E59" s="2"/>
      <c r="F59" s="2"/>
      <c r="G59" s="51" t="s">
        <v>32</v>
      </c>
      <c r="H59" s="52"/>
      <c r="I59" s="52"/>
      <c r="J59" s="52"/>
      <c r="K59" s="52"/>
      <c r="L59" s="52"/>
      <c r="M59" s="52"/>
      <c r="N59" s="5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4.35" customHeight="1" x14ac:dyDescent="0.45">
      <c r="A60" s="2"/>
      <c r="B60" s="2"/>
      <c r="C60" s="2"/>
      <c r="D60" s="2"/>
      <c r="E60" s="2"/>
      <c r="F60" s="2"/>
      <c r="G60" s="47" t="s">
        <v>42</v>
      </c>
      <c r="H60" s="20" t="s">
        <v>33</v>
      </c>
      <c r="I60" s="20" t="s">
        <v>52</v>
      </c>
      <c r="J60" s="20" t="s">
        <v>44</v>
      </c>
      <c r="K60" s="20" t="s">
        <v>53</v>
      </c>
      <c r="L60" s="20" t="s">
        <v>54</v>
      </c>
      <c r="M60" s="20" t="s">
        <v>45</v>
      </c>
      <c r="N60" s="20" t="s">
        <v>55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4.35" customHeight="1" x14ac:dyDescent="0.45">
      <c r="A61" s="2"/>
      <c r="B61" s="2"/>
      <c r="C61" s="2"/>
      <c r="D61" s="2"/>
      <c r="E61" s="2"/>
      <c r="F61" s="2"/>
      <c r="G61" s="6">
        <v>0.1</v>
      </c>
      <c r="H61" s="9">
        <f>($A$3*H20*$G$3)/$I$3</f>
        <v>19990.004997501248</v>
      </c>
      <c r="I61" s="24">
        <f>I20/($A$23*$B$9*$A$3*H20*H20*0.5)</f>
        <v>0.99010919017288446</v>
      </c>
      <c r="J61" s="24">
        <f>J20/($A$23*$B$9*$A$3*$H20*H20*0.5)</f>
        <v>1.002120109190173</v>
      </c>
      <c r="K61" s="24">
        <f>K20/($A$23*$B$9*$A$3*$H20*H20*0.5)</f>
        <v>1.0381528662420385</v>
      </c>
      <c r="L61" s="24">
        <v>1.2093304005072001</v>
      </c>
      <c r="M61" s="24">
        <v>1.2450215008359999</v>
      </c>
      <c r="N61" s="24">
        <v>1.3164105163092601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4.35" customHeight="1" x14ac:dyDescent="0.45">
      <c r="A62" s="2"/>
      <c r="B62" s="2"/>
      <c r="C62" s="2"/>
      <c r="D62" s="2"/>
      <c r="E62" s="2"/>
      <c r="F62" s="2"/>
      <c r="G62" s="6">
        <v>0.2</v>
      </c>
      <c r="H62" s="9">
        <f>($A$3*H21*$G$3)/$I$3</f>
        <v>39980.009995002496</v>
      </c>
      <c r="I62" s="24">
        <f>I21/($A$23*$B$9*$A$3*H21*H21*0.5)</f>
        <v>0.99010919017288446</v>
      </c>
      <c r="J62" s="24">
        <f>J21/($A$23*$B$9*$A$3*$H21*H21*0.5)</f>
        <v>1.002120109190173</v>
      </c>
      <c r="K62" s="24">
        <f>K21/($A$23*$B$9*$A$3*$H21*H21*0.5)</f>
        <v>1.0381528662420385</v>
      </c>
      <c r="L62" s="24">
        <v>1.11201251830256</v>
      </c>
      <c r="M62" s="24">
        <v>1.15594000469706</v>
      </c>
      <c r="N62" s="24">
        <v>1.17275082977559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4.35" customHeight="1" x14ac:dyDescent="0.45">
      <c r="A63" s="2"/>
      <c r="B63" s="2"/>
      <c r="C63" s="2"/>
      <c r="D63" s="2"/>
      <c r="E63" s="2"/>
      <c r="F63" s="2"/>
      <c r="G63" s="6">
        <v>0.3</v>
      </c>
      <c r="H63" s="9">
        <f>($A$3*H22*$G$3)/$I$3</f>
        <v>59970.01499250374</v>
      </c>
      <c r="I63" s="24">
        <f>I22/($A$23*$B$9*$A$3*H22*H22*0.5)</f>
        <v>0.99010919017288446</v>
      </c>
      <c r="J63" s="24">
        <f>J22/($A$23*$B$9*$A$3*$H22*H22*0.5)</f>
        <v>1.0021201091901728</v>
      </c>
      <c r="K63" s="24">
        <f>K22/($A$23*$B$9*$A$3*$H22*H22*0.5)</f>
        <v>1.0381528662420381</v>
      </c>
      <c r="L63" s="24">
        <v>1.1172352469184701</v>
      </c>
      <c r="M63" s="24">
        <v>1.1385455201052499</v>
      </c>
      <c r="N63" s="24">
        <v>1.1429134947853701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4.35" customHeight="1" x14ac:dyDescent="0.45">
      <c r="A64" s="2"/>
      <c r="B64" s="2"/>
      <c r="C64" s="2"/>
      <c r="D64" s="2"/>
      <c r="E64" s="2"/>
      <c r="F64" s="2"/>
      <c r="G64" s="6">
        <v>0.4</v>
      </c>
      <c r="H64" s="9">
        <f>($A$3*H23*$G$3)/$I$3</f>
        <v>79960.019990004992</v>
      </c>
      <c r="I64" s="24">
        <f>I23/($A$23*$B$9*$A$3*H23*H23*0.5)</f>
        <v>0.99010919017288446</v>
      </c>
      <c r="J64" s="24">
        <f>J23/($A$23*$B$9*$A$3*$H23*H23*0.5)</f>
        <v>1.002120109190173</v>
      </c>
      <c r="K64" s="24">
        <f>K23/($A$23*$B$9*$A$3*$H23*H23*0.5)</f>
        <v>1.0381528662420385</v>
      </c>
      <c r="L64" s="24">
        <v>1.1101446119285601</v>
      </c>
      <c r="M64" s="24">
        <v>1.13861174431048</v>
      </c>
      <c r="N64" s="24">
        <v>1.1363361055819401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4.35" customHeight="1" x14ac:dyDescent="0.45">
      <c r="A65" s="2"/>
      <c r="B65" s="2"/>
      <c r="C65" s="2"/>
      <c r="D65" s="2"/>
      <c r="E65" s="2"/>
      <c r="F65" s="2"/>
      <c r="G65" s="6">
        <v>0.5</v>
      </c>
      <c r="H65" s="9">
        <f>($A$3*H24*$G$3)/$I$3</f>
        <v>99950.024987506244</v>
      </c>
      <c r="I65" s="24">
        <f>I24/($A$23*$B$9*$A$3*H24*H24*0.5)</f>
        <v>0.99010919017288457</v>
      </c>
      <c r="J65" s="24">
        <f>J24/($A$23*$B$9*$A$3*$H24*H24*0.5)</f>
        <v>1.002120109190173</v>
      </c>
      <c r="K65" s="24">
        <f>K24/($A$23*$B$9*$A$3*$H24*H24*0.5)</f>
        <v>1.0381528662420383</v>
      </c>
      <c r="L65" s="24">
        <v>1.09643452352624</v>
      </c>
      <c r="M65" s="24">
        <v>1.1156350296967601</v>
      </c>
      <c r="N65" s="24">
        <v>1.10641325234256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4.35" customHeight="1" x14ac:dyDescent="0.4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4.35" customHeight="1" x14ac:dyDescent="0.45">
      <c r="A67" s="2"/>
      <c r="B67" s="2"/>
      <c r="C67" s="2"/>
      <c r="D67" s="2"/>
      <c r="E67" s="2"/>
      <c r="F67" s="2"/>
      <c r="G67" s="56" t="s">
        <v>32</v>
      </c>
      <c r="H67" s="56"/>
      <c r="I67" s="56"/>
      <c r="J67" s="56"/>
      <c r="K67" s="5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4.35" customHeight="1" x14ac:dyDescent="0.45">
      <c r="A68" s="2"/>
      <c r="B68" s="2"/>
      <c r="C68" s="2"/>
      <c r="D68" s="2"/>
      <c r="E68" s="2"/>
      <c r="F68" s="2"/>
      <c r="G68" s="3" t="s">
        <v>42</v>
      </c>
      <c r="H68" s="20" t="s">
        <v>33</v>
      </c>
      <c r="I68" s="20" t="s">
        <v>52</v>
      </c>
      <c r="J68" s="20" t="s">
        <v>44</v>
      </c>
      <c r="K68" s="20" t="s">
        <v>53</v>
      </c>
      <c r="L68" s="2"/>
      <c r="M68" s="2"/>
      <c r="N68" s="2"/>
      <c r="O68" s="36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4.35" customHeight="1" x14ac:dyDescent="0.45">
      <c r="A69" s="2"/>
      <c r="B69" s="2"/>
      <c r="C69" s="2"/>
      <c r="D69" s="2"/>
      <c r="E69" s="2"/>
      <c r="F69" s="36"/>
      <c r="G69" s="6">
        <v>0.1</v>
      </c>
      <c r="H69" s="9">
        <f>($A$3*G69*$G$3)/$I$3</f>
        <v>19990.004997501248</v>
      </c>
      <c r="I69" s="24">
        <f>I20/($A$23*$B$9*$A$3*H20*H20*0.5)</f>
        <v>0.99010919017288446</v>
      </c>
      <c r="J69" s="24">
        <f>J20/($A$23*$B$9*$A$3*$H20*H20*0.5)</f>
        <v>1.002120109190173</v>
      </c>
      <c r="K69" s="24">
        <f>K20/($A$23*$B$9*$A$3*$H20*H20*0.5)</f>
        <v>1.0381528662420385</v>
      </c>
      <c r="L69" s="2"/>
      <c r="M69" s="2"/>
      <c r="N69" s="2"/>
      <c r="O69" s="37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4.35" customHeight="1" x14ac:dyDescent="0.45">
      <c r="A70" s="2"/>
      <c r="B70" s="2"/>
      <c r="C70" s="2"/>
      <c r="D70" s="2"/>
      <c r="E70" s="2"/>
      <c r="F70" s="2"/>
      <c r="G70" s="6">
        <v>0.2</v>
      </c>
      <c r="H70" s="9">
        <f t="shared" ref="H70:H73" si="6">($A$3*G70*$G$3)/$I$3</f>
        <v>39980.009995002496</v>
      </c>
      <c r="I70" s="24">
        <f>I21/($A$23*$B$9*$A$3*H21*H21*0.5)</f>
        <v>0.99010919017288446</v>
      </c>
      <c r="J70" s="24">
        <f>J21/($A$23*$B$9*$A$3*$H21*H21*0.5)</f>
        <v>1.002120109190173</v>
      </c>
      <c r="K70" s="24">
        <f>K21/($A$23*$B$9*$A$3*$H21*H21*0.5)</f>
        <v>1.0381528662420385</v>
      </c>
      <c r="L70" s="2"/>
      <c r="M70" s="2"/>
      <c r="N70" s="2"/>
      <c r="O70" s="37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4.35" customHeight="1" x14ac:dyDescent="0.45">
      <c r="A71" s="2"/>
      <c r="B71" s="2"/>
      <c r="C71" s="2"/>
      <c r="D71" s="2"/>
      <c r="E71" s="2"/>
      <c r="F71" s="2"/>
      <c r="G71" s="6">
        <v>0.3</v>
      </c>
      <c r="H71" s="9">
        <f t="shared" si="6"/>
        <v>59970.01499250374</v>
      </c>
      <c r="I71" s="24">
        <f>I22/($A$23*$B$9*$A$3*H22*H22*0.5)</f>
        <v>0.99010919017288446</v>
      </c>
      <c r="J71" s="24">
        <f>J22/($A$23*$B$9*$A$3*$H22*H22*0.5)</f>
        <v>1.0021201091901728</v>
      </c>
      <c r="K71" s="24">
        <f>K22/($A$23*$B$9*$A$3*$H22*H22*0.5)</f>
        <v>1.0381528662420381</v>
      </c>
      <c r="L71" s="2"/>
      <c r="M71" s="2"/>
      <c r="N71" s="2"/>
      <c r="O71" s="37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4.35" customHeight="1" x14ac:dyDescent="0.45">
      <c r="A72" s="2"/>
      <c r="B72" s="2"/>
      <c r="C72" s="2"/>
      <c r="D72" s="2"/>
      <c r="E72" s="2"/>
      <c r="F72" s="2"/>
      <c r="G72" s="6">
        <v>0.4</v>
      </c>
      <c r="H72" s="9">
        <f t="shared" si="6"/>
        <v>79960.019990004992</v>
      </c>
      <c r="I72" s="24">
        <f>I23/($A$23*$B$9*$A$3*H23*H23*0.5)</f>
        <v>0.99010919017288446</v>
      </c>
      <c r="J72" s="24">
        <f>J23/($A$23*$B$9*$A$3*$H23*H23*0.5)</f>
        <v>1.002120109190173</v>
      </c>
      <c r="K72" s="24">
        <f>K23/($A$23*$B$9*$A$3*$H23*H23*0.5)</f>
        <v>1.0381528662420385</v>
      </c>
      <c r="L72" s="2"/>
      <c r="M72" s="2"/>
      <c r="N72" s="2"/>
      <c r="O72" s="37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4.35" customHeight="1" x14ac:dyDescent="0.45">
      <c r="A73" s="2"/>
      <c r="B73" s="2"/>
      <c r="C73" s="2"/>
      <c r="D73" s="2"/>
      <c r="E73" s="2"/>
      <c r="F73" s="2"/>
      <c r="G73" s="6">
        <v>0.5</v>
      </c>
      <c r="H73" s="9">
        <f t="shared" si="6"/>
        <v>99950.024987506244</v>
      </c>
      <c r="I73" s="24">
        <f>I24/($A$23*$B$9*$A$3*H24*H24*0.5)</f>
        <v>0.99010919017288457</v>
      </c>
      <c r="J73" s="24">
        <f>J24/($A$23*$B$9*$A$3*$H24*H24*0.5)</f>
        <v>1.002120109190173</v>
      </c>
      <c r="K73" s="24">
        <f>K24/($A$23*$B$9*$A$3*$H24*H24*0.5)</f>
        <v>1.0381528662420383</v>
      </c>
      <c r="L73" s="2"/>
      <c r="M73" s="2"/>
      <c r="N73" s="2"/>
      <c r="O73" s="37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4.35" customHeight="1" x14ac:dyDescent="0.4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7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4.35" customHeight="1" x14ac:dyDescent="0.45">
      <c r="A75" s="2"/>
      <c r="B75" s="2"/>
      <c r="C75" s="2"/>
      <c r="D75" s="2"/>
      <c r="E75" s="2"/>
      <c r="F75" s="2"/>
      <c r="G75" s="56" t="s">
        <v>34</v>
      </c>
      <c r="H75" s="56"/>
      <c r="I75" s="56"/>
      <c r="J75" s="56"/>
      <c r="K75" s="56"/>
      <c r="L75" s="2"/>
      <c r="M75" s="2"/>
      <c r="N75" s="2"/>
      <c r="O75" s="37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4.35" customHeight="1" x14ac:dyDescent="0.45">
      <c r="A76" s="2"/>
      <c r="B76" s="2"/>
      <c r="C76" s="2"/>
      <c r="D76" s="2"/>
      <c r="E76" s="2"/>
      <c r="F76" s="2"/>
      <c r="G76" s="33" t="s">
        <v>6</v>
      </c>
      <c r="H76" s="20" t="s">
        <v>43</v>
      </c>
      <c r="I76" s="3" t="s">
        <v>61</v>
      </c>
      <c r="J76" s="20" t="s">
        <v>59</v>
      </c>
      <c r="K76" s="3" t="s">
        <v>60</v>
      </c>
      <c r="L76" s="2"/>
      <c r="M76" s="36"/>
      <c r="N76" s="36"/>
      <c r="O76" s="36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4.35" customHeight="1" x14ac:dyDescent="0.45">
      <c r="A77" s="2"/>
      <c r="B77" s="2"/>
      <c r="C77" s="2"/>
      <c r="D77" s="2"/>
      <c r="E77" s="2"/>
      <c r="F77" s="2"/>
      <c r="G77" s="6">
        <v>0.1</v>
      </c>
      <c r="H77" s="9">
        <f>($A$3*H37*0.2)/$I$3</f>
        <v>19990.004997501248</v>
      </c>
      <c r="I77" s="24">
        <f>C44/($A$22*$B$9*$A$3*G45*G45*0.5)</f>
        <v>1.0101273885350317</v>
      </c>
      <c r="J77" s="24">
        <f>D44/($A$22*$B$9*$A$3*B44*B44*0.5)</f>
        <v>1.0241401273885349</v>
      </c>
      <c r="K77" s="24">
        <f>E44/($A$22*$B$9*$A$3*B44*B44*0.5)</f>
        <v>1.0661783439490444</v>
      </c>
      <c r="L77" s="2"/>
      <c r="M77" s="39"/>
      <c r="N77" s="39"/>
      <c r="O77" s="37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4.35" customHeight="1" x14ac:dyDescent="0.45">
      <c r="A78" s="2"/>
      <c r="B78" s="2"/>
      <c r="C78" s="2"/>
      <c r="D78" s="2"/>
      <c r="E78" s="2"/>
      <c r="F78" s="36"/>
      <c r="G78" s="6">
        <v>0.2</v>
      </c>
      <c r="H78" s="9">
        <f>($A$3*H38*0.2)/$I$3</f>
        <v>39980.009995002496</v>
      </c>
      <c r="I78" s="24">
        <f>C45/($A$22*$B$9*$A$3*G46*G46*0.5)</f>
        <v>1.0101273885350317</v>
      </c>
      <c r="J78" s="24">
        <f>D45/($A$22*$B$9*$A$3*B45*B45*0.5)</f>
        <v>1.0241401273885349</v>
      </c>
      <c r="K78" s="24">
        <f>E45/($A$22*$B$9*$A$3*B45*B45*0.5)</f>
        <v>1.0661783439490444</v>
      </c>
      <c r="L78" s="2"/>
      <c r="M78" s="37"/>
      <c r="N78" s="37"/>
      <c r="O78" s="37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4.35" customHeight="1" x14ac:dyDescent="0.45">
      <c r="B79" s="2"/>
      <c r="C79" s="2"/>
      <c r="D79" s="2"/>
      <c r="E79" s="2"/>
      <c r="F79" s="36"/>
      <c r="G79" s="6">
        <v>0.3</v>
      </c>
      <c r="H79" s="9">
        <f>($A$3*H39*0.2)/$I$3</f>
        <v>59970.01499250374</v>
      </c>
      <c r="I79" s="24">
        <f>C46/($A$22*$B$9*$A$3*G47*G47*0.5)</f>
        <v>1.0101273885350317</v>
      </c>
      <c r="J79" s="24">
        <f>D46/($A$22*$B$9*$A$3*B46*B46*0.5)</f>
        <v>1.0241401273885349</v>
      </c>
      <c r="K79" s="24">
        <f>E46/($A$22*$B$9*$A$3*B46*B46*0.5)</f>
        <v>1.0661783439490446</v>
      </c>
      <c r="L79" s="2"/>
      <c r="M79" s="37"/>
      <c r="N79" s="37"/>
      <c r="O79" s="37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4.35" customHeight="1" x14ac:dyDescent="0.45">
      <c r="B80" s="2"/>
      <c r="C80" s="2"/>
      <c r="D80" s="2"/>
      <c r="E80" s="2"/>
      <c r="F80" s="37"/>
      <c r="G80" s="6">
        <v>0.4</v>
      </c>
      <c r="H80" s="9">
        <f>($A$3*H40*0.2)/$I$3</f>
        <v>79960.019990004992</v>
      </c>
      <c r="I80" s="24">
        <f>C47/($A$22*$B$9*$A$3*G48*G48*0.5)</f>
        <v>1.0101273885350317</v>
      </c>
      <c r="J80" s="24">
        <f>D47/($A$22*$B$9*$A$3*B47*B47*0.5)</f>
        <v>1.0241401273885349</v>
      </c>
      <c r="K80" s="24">
        <f>E47/($A$22*$B$9*$A$3*B47*B47*0.5)</f>
        <v>1.0661783439490444</v>
      </c>
      <c r="L80" s="2"/>
      <c r="M80" s="37"/>
      <c r="N80" s="37"/>
      <c r="O80" s="37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4.35" customHeight="1" x14ac:dyDescent="0.45">
      <c r="B81" s="2"/>
      <c r="C81" s="2"/>
      <c r="D81" s="2"/>
      <c r="E81" s="2"/>
      <c r="F81" s="38"/>
      <c r="G81" s="6">
        <v>0.5</v>
      </c>
      <c r="H81" s="9">
        <f>($A$3*H41*0.2)/$I$3</f>
        <v>99950.024987506244</v>
      </c>
      <c r="I81" s="24">
        <f>C48/($A$22*$B$9*$A$3*G49*G49*0.5)</f>
        <v>1.0101273885350317</v>
      </c>
      <c r="J81" s="24">
        <f>D48/($A$22*$B$9*$A$3*B48*B48*0.5)</f>
        <v>1.0241401273885351</v>
      </c>
      <c r="K81" s="24">
        <f>E48/($A$22*$B$9*$A$3*B48*B48*0.5)</f>
        <v>1.0661783439490444</v>
      </c>
      <c r="L81" s="2"/>
      <c r="M81" s="37"/>
      <c r="N81" s="37"/>
      <c r="O81" s="37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4.35" customHeight="1" x14ac:dyDescent="0.45">
      <c r="A82" s="2"/>
      <c r="B82" s="2"/>
      <c r="C82" s="2"/>
      <c r="D82" s="2"/>
      <c r="E82" s="2"/>
      <c r="F82" s="38"/>
      <c r="G82" s="2"/>
      <c r="H82" s="2"/>
      <c r="I82" s="2"/>
      <c r="J82" s="2"/>
      <c r="K82" s="2"/>
      <c r="L82" s="2"/>
      <c r="M82" s="37"/>
      <c r="N82" s="37"/>
      <c r="O82" s="37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4.35" customHeight="1" x14ac:dyDescent="0.45">
      <c r="B83" s="2"/>
      <c r="C83" s="2"/>
      <c r="D83" s="2"/>
      <c r="E83" s="2"/>
      <c r="F83" s="38"/>
      <c r="G83" s="38"/>
      <c r="H83" s="3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45">
      <c r="B84" s="2"/>
      <c r="C84" s="2"/>
      <c r="D84" s="2"/>
      <c r="E84" s="2"/>
      <c r="F84" s="38"/>
      <c r="G84" s="3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x14ac:dyDescent="0.45">
      <c r="B85" s="2"/>
      <c r="C85" s="2"/>
      <c r="D85" s="2"/>
      <c r="E85" s="2"/>
      <c r="F85" s="38"/>
      <c r="G85" s="3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4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x14ac:dyDescent="0.4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x14ac:dyDescent="0.4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x14ac:dyDescent="0.4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x14ac:dyDescent="0.45">
      <c r="A90" s="2" t="s">
        <v>39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x14ac:dyDescent="0.45">
      <c r="A91" s="5" t="s">
        <v>40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x14ac:dyDescent="0.4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x14ac:dyDescent="0.4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x14ac:dyDescent="0.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x14ac:dyDescent="0.4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</sheetData>
  <mergeCells count="28">
    <mergeCell ref="G29:G32"/>
    <mergeCell ref="G10:G15"/>
    <mergeCell ref="G26:K26"/>
    <mergeCell ref="I27:K27"/>
    <mergeCell ref="G17:N17"/>
    <mergeCell ref="I18:N18"/>
    <mergeCell ref="G67:K67"/>
    <mergeCell ref="G75:K75"/>
    <mergeCell ref="A1:J1"/>
    <mergeCell ref="G51:K51"/>
    <mergeCell ref="G43:J43"/>
    <mergeCell ref="G37:G41"/>
    <mergeCell ref="G34:J34"/>
    <mergeCell ref="A30:B30"/>
    <mergeCell ref="A44:A48"/>
    <mergeCell ref="C42:E42"/>
    <mergeCell ref="A41:E41"/>
    <mergeCell ref="A14:D14"/>
    <mergeCell ref="A7:D7"/>
    <mergeCell ref="G20:G24"/>
    <mergeCell ref="G7:K7"/>
    <mergeCell ref="I8:K8"/>
    <mergeCell ref="A53:A57"/>
    <mergeCell ref="C51:E51"/>
    <mergeCell ref="A50:E50"/>
    <mergeCell ref="G59:N59"/>
    <mergeCell ref="I52:K52"/>
    <mergeCell ref="G54:G57"/>
  </mergeCells>
  <hyperlinks>
    <hyperlink ref="A91" r:id="rId1" xr:uid="{3B74E842-C19C-4BC3-B66A-F4252F2C2D36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AF10518AFC7145A6D3B8FD4102887E" ma:contentTypeVersion="10" ma:contentTypeDescription="Opprett et nytt dokument." ma:contentTypeScope="" ma:versionID="b37f19f3996d6ce941a0610373daa0c8">
  <xsd:schema xmlns:xsd="http://www.w3.org/2001/XMLSchema" xmlns:xs="http://www.w3.org/2001/XMLSchema" xmlns:p="http://schemas.microsoft.com/office/2006/metadata/properties" xmlns:ns2="e13b82c1-5440-4ff8-86c9-2633811a5073" targetNamespace="http://schemas.microsoft.com/office/2006/metadata/properties" ma:root="true" ma:fieldsID="a5ff948a89b47e2edc19ad42fa16565e" ns2:_="">
    <xsd:import namespace="e13b82c1-5440-4ff8-86c9-2633811a50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b82c1-5440-4ff8-86c9-2633811a50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AFACB7-B9DF-4EF3-9357-146458F3F6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166901-E420-414C-8A2A-1816FC671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3b82c1-5440-4ff8-86c9-2633811a5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E79AE3-CEAE-4086-84D8-E93D29012E56}">
  <ds:schemaRefs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13b82c1-5440-4ff8-86c9-2633811a507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Vikse</dc:creator>
  <cp:keywords/>
  <dc:description/>
  <cp:lastModifiedBy>Magnus Vikse</cp:lastModifiedBy>
  <cp:revision/>
  <dcterms:created xsi:type="dcterms:W3CDTF">2021-01-30T12:06:42Z</dcterms:created>
  <dcterms:modified xsi:type="dcterms:W3CDTF">2021-05-24T14:23:06Z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0x01010017AF10518AFC7145A6D3B8FD4102887E</vt:lpwstr>
  </property>
</Properties>
</file>