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dik\Desktop\Bachelor\Ferdige excel-dokumenter\"/>
    </mc:Choice>
  </mc:AlternateContent>
  <xr:revisionPtr revIDLastSave="0" documentId="13_ncr:1_{C66A2F31-9346-4E8D-95E5-21DB58D9BD3C}" xr6:coauthVersionLast="45" xr6:coauthVersionMax="45" xr10:uidLastSave="{00000000-0000-0000-0000-000000000000}"/>
  <bookViews>
    <workbookView xWindow="22932" yWindow="-108" windowWidth="23256" windowHeight="12576" xr2:uid="{8179E1E6-E94D-4D3B-9D9F-D567CDA71B3F}"/>
  </bookViews>
  <sheets>
    <sheet name="Avrenningskoeffisient" sheetId="3" r:id="rId1"/>
    <sheet name="Nedbørsintensitet" sheetId="4" r:id="rId2"/>
    <sheet name="Dimensjonerende avrenning" sheetId="5" r:id="rId3"/>
    <sheet name="Dagens avrenning" sheetId="7" r:id="rId4"/>
    <sheet name="Sammenligning av avrenning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" l="1"/>
  <c r="C41" i="7" l="1"/>
  <c r="I39" i="7"/>
  <c r="G39" i="7"/>
  <c r="G41" i="7" s="1"/>
  <c r="E39" i="7"/>
  <c r="E41" i="7" s="1"/>
  <c r="I38" i="7"/>
  <c r="B8" i="7"/>
  <c r="I41" i="7" l="1"/>
  <c r="I8" i="5"/>
  <c r="I10" i="5" s="1"/>
  <c r="I7" i="5"/>
  <c r="I6" i="5"/>
  <c r="G5" i="3" l="1"/>
  <c r="G8" i="5"/>
  <c r="E8" i="5"/>
  <c r="I4" i="3"/>
  <c r="C5" i="3"/>
  <c r="I5" i="3" s="1"/>
  <c r="C9" i="3" l="1"/>
  <c r="G10" i="5"/>
  <c r="E10" i="5"/>
  <c r="C10" i="5"/>
  <c r="I4" i="4"/>
</calcChain>
</file>

<file path=xl/sharedStrings.xml><?xml version="1.0" encoding="utf-8"?>
<sst xmlns="http://schemas.openxmlformats.org/spreadsheetml/2006/main" count="128" uniqueCount="60">
  <si>
    <t>2 år</t>
  </si>
  <si>
    <t>Feltnummer</t>
  </si>
  <si>
    <t>Avrenningskoeffisient</t>
  </si>
  <si>
    <t>Type</t>
  </si>
  <si>
    <t>A</t>
  </si>
  <si>
    <t>B</t>
  </si>
  <si>
    <t>Helning</t>
  </si>
  <si>
    <t>Lengde</t>
  </si>
  <si>
    <t>Høyde start</t>
  </si>
  <si>
    <t>Høyde ende</t>
  </si>
  <si>
    <t>Midlere avrenningskoeffisient</t>
  </si>
  <si>
    <t>m</t>
  </si>
  <si>
    <t>Areal</t>
  </si>
  <si>
    <t>Høyeste punkt</t>
  </si>
  <si>
    <t>Laveste punkt</t>
  </si>
  <si>
    <t>Gjentaksintervall</t>
  </si>
  <si>
    <t>30 år</t>
  </si>
  <si>
    <t>Høydeforskjell</t>
  </si>
  <si>
    <t>min</t>
  </si>
  <si>
    <t>Konsentrasjonstid</t>
  </si>
  <si>
    <t>Intensitet 50 år</t>
  </si>
  <si>
    <t>l/sha</t>
  </si>
  <si>
    <t>Intensitet 25 år</t>
  </si>
  <si>
    <t>Intensitet 2 år</t>
  </si>
  <si>
    <t>Intensitet 30 år</t>
  </si>
  <si>
    <t>Intensitet 100 år</t>
  </si>
  <si>
    <t>Nedbørsintensitet</t>
  </si>
  <si>
    <t>Klimafaktor</t>
  </si>
  <si>
    <t>Dimensjonerende avrenning</t>
  </si>
  <si>
    <t>Gjentaksintervall:</t>
  </si>
  <si>
    <t>Avrenning</t>
  </si>
  <si>
    <t>100 år</t>
  </si>
  <si>
    <t>ha</t>
  </si>
  <si>
    <t>l/s</t>
  </si>
  <si>
    <t>Tette flater</t>
  </si>
  <si>
    <t>Størrelse</t>
  </si>
  <si>
    <t>Størrelse*Avrenning</t>
  </si>
  <si>
    <t>Leiligheter</t>
  </si>
  <si>
    <t>200 år</t>
  </si>
  <si>
    <t>Avrenningskoeffisient:</t>
  </si>
  <si>
    <t>Konsentrasjonstid:</t>
  </si>
  <si>
    <t>Nedbørsintensitet:</t>
  </si>
  <si>
    <t>Felt A</t>
  </si>
  <si>
    <t>Felt B</t>
  </si>
  <si>
    <t>Områdetype</t>
  </si>
  <si>
    <t>Eneboliger</t>
  </si>
  <si>
    <t>Midlere avrenningskoeffisient:</t>
  </si>
  <si>
    <t>Beregning avrenning i dag:</t>
  </si>
  <si>
    <t>SAMMENLIGNING AV DAGENS OG FREMTIDIG AVRENNING</t>
  </si>
  <si>
    <t>2- års flom</t>
  </si>
  <si>
    <t>30- års flom</t>
  </si>
  <si>
    <t>100 års- flom</t>
  </si>
  <si>
    <t>200- års flom</t>
  </si>
  <si>
    <t>Dagens avrenning</t>
  </si>
  <si>
    <t>Fremtidig avrenning</t>
  </si>
  <si>
    <t>Intensitet 200 år</t>
  </si>
  <si>
    <t>8 min</t>
  </si>
  <si>
    <t>25 år</t>
  </si>
  <si>
    <t>50 år</t>
  </si>
  <si>
    <t>Middels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</si>
</sst>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9" fontId="0" fillId="0" borderId="0" xfId="1" applyFont="1"/>
    <xf numFmtId="2" fontId="0" fillId="0" borderId="0" xfId="0" applyNumberFormat="1"/>
    <xf numFmtId="0" fontId="2" fillId="0" borderId="0" xfId="0" applyFont="1"/>
    <xf numFmtId="1" fontId="0" fillId="0" borderId="0" xfId="0" applyNumberForma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2" fontId="3" fillId="2" borderId="0" xfId="0" applyNumberFormat="1" applyFont="1" applyFill="1"/>
    <xf numFmtId="2" fontId="3" fillId="0" borderId="0" xfId="0" applyNumberFormat="1" applyFont="1"/>
    <xf numFmtId="0" fontId="3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0" borderId="2" xfId="0" applyFont="1" applyFill="1" applyBorder="1"/>
    <xf numFmtId="0" fontId="0" fillId="2" borderId="2" xfId="0" applyFill="1" applyBorder="1"/>
    <xf numFmtId="2" fontId="3" fillId="2" borderId="2" xfId="0" applyNumberFormat="1" applyFont="1" applyFill="1" applyBorder="1"/>
    <xf numFmtId="2" fontId="0" fillId="0" borderId="2" xfId="0" applyNumberFormat="1" applyBorder="1"/>
    <xf numFmtId="2" fontId="0" fillId="2" borderId="2" xfId="0" applyNumberFormat="1" applyFill="1" applyBorder="1"/>
    <xf numFmtId="1" fontId="3" fillId="0" borderId="2" xfId="0" applyNumberFormat="1" applyFont="1" applyBorder="1"/>
    <xf numFmtId="0" fontId="3" fillId="0" borderId="2" xfId="0" applyFont="1" applyBorder="1"/>
    <xf numFmtId="0" fontId="5" fillId="2" borderId="2" xfId="0" applyFont="1" applyFill="1" applyBorder="1"/>
    <xf numFmtId="1" fontId="0" fillId="0" borderId="2" xfId="0" applyNumberFormat="1" applyFont="1" applyBorder="1"/>
    <xf numFmtId="0" fontId="0" fillId="0" borderId="2" xfId="0" applyFont="1" applyBorder="1"/>
    <xf numFmtId="9" fontId="0" fillId="0" borderId="2" xfId="1" applyFont="1" applyBorder="1"/>
    <xf numFmtId="164" fontId="0" fillId="0" borderId="2" xfId="0" applyNumberFormat="1" applyBorder="1"/>
    <xf numFmtId="165" fontId="0" fillId="0" borderId="2" xfId="0" applyNumberFormat="1" applyBorder="1"/>
    <xf numFmtId="0" fontId="2" fillId="0" borderId="2" xfId="0" applyFont="1" applyBorder="1"/>
    <xf numFmtId="2" fontId="0" fillId="0" borderId="2" xfId="0" applyNumberFormat="1" applyFont="1" applyBorder="1"/>
    <xf numFmtId="1" fontId="3" fillId="2" borderId="2" xfId="0" applyNumberFormat="1" applyFont="1" applyFill="1" applyBorder="1"/>
    <xf numFmtId="1" fontId="0" fillId="2" borderId="2" xfId="0" applyNumberFormat="1" applyFont="1" applyFill="1" applyBorder="1"/>
    <xf numFmtId="0" fontId="0" fillId="2" borderId="2" xfId="0" applyFont="1" applyFill="1" applyBorder="1"/>
    <xf numFmtId="164" fontId="0" fillId="2" borderId="2" xfId="0" applyNumberForma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Sammenligning dagens og fremtidig avrenning (l/s)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'Sammenligning av avrenning'!$A$4</c:f>
              <c:strCache>
                <c:ptCount val="1"/>
                <c:pt idx="0">
                  <c:v>Dagens avrenning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'Sammenligning av avrenning'!$B$3:$I$3</c:f>
              <c:strCache>
                <c:ptCount val="7"/>
                <c:pt idx="0">
                  <c:v>2- års flom</c:v>
                </c:pt>
                <c:pt idx="2">
                  <c:v>30- års flom</c:v>
                </c:pt>
                <c:pt idx="4">
                  <c:v>100 års- flom</c:v>
                </c:pt>
                <c:pt idx="6">
                  <c:v>200- års flom</c:v>
                </c:pt>
              </c:strCache>
            </c:strRef>
          </c:cat>
          <c:val>
            <c:numRef>
              <c:f>'Sammenligning av avrenning'!$B$4:$I$4</c:f>
              <c:numCache>
                <c:formatCode>General</c:formatCode>
                <c:ptCount val="8"/>
                <c:pt idx="0" formatCode="0">
                  <c:v>637</c:v>
                </c:pt>
                <c:pt idx="1">
                  <c:v>0</c:v>
                </c:pt>
                <c:pt idx="2" formatCode="0">
                  <c:v>985</c:v>
                </c:pt>
                <c:pt idx="3">
                  <c:v>0</c:v>
                </c:pt>
                <c:pt idx="4" formatCode="0">
                  <c:v>1139</c:v>
                </c:pt>
                <c:pt idx="5">
                  <c:v>0</c:v>
                </c:pt>
                <c:pt idx="6" formatCode="0">
                  <c:v>1212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8-472F-913C-EDED3398DEB4}"/>
            </c:ext>
          </c:extLst>
        </c:ser>
        <c:ser>
          <c:idx val="1"/>
          <c:order val="1"/>
          <c:tx>
            <c:strRef>
              <c:f>'Sammenligning av avrenning'!$A$5</c:f>
              <c:strCache>
                <c:ptCount val="1"/>
                <c:pt idx="0">
                  <c:v>Fremtidig avrenning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'Sammenligning av avrenning'!$B$3:$I$3</c:f>
              <c:strCache>
                <c:ptCount val="7"/>
                <c:pt idx="0">
                  <c:v>2- års flom</c:v>
                </c:pt>
                <c:pt idx="2">
                  <c:v>30- års flom</c:v>
                </c:pt>
                <c:pt idx="4">
                  <c:v>100 års- flom</c:v>
                </c:pt>
                <c:pt idx="6">
                  <c:v>200- års flom</c:v>
                </c:pt>
              </c:strCache>
            </c:strRef>
          </c:cat>
          <c:val>
            <c:numRef>
              <c:f>'Sammenligning av avrenning'!$B$5:$I$5</c:f>
              <c:numCache>
                <c:formatCode>General</c:formatCode>
                <c:ptCount val="8"/>
                <c:pt idx="0" formatCode="0">
                  <c:v>1068</c:v>
                </c:pt>
                <c:pt idx="1">
                  <c:v>0</c:v>
                </c:pt>
                <c:pt idx="2" formatCode="0">
                  <c:v>1651</c:v>
                </c:pt>
                <c:pt idx="3">
                  <c:v>0</c:v>
                </c:pt>
                <c:pt idx="4" formatCode="0">
                  <c:v>1910</c:v>
                </c:pt>
                <c:pt idx="5">
                  <c:v>0</c:v>
                </c:pt>
                <c:pt idx="6" formatCode="0">
                  <c:v>2031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8-472F-913C-EDED3398D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573272"/>
        <c:axId val="546573928"/>
      </c:barChart>
      <c:catAx>
        <c:axId val="5465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573928"/>
        <c:crosses val="autoZero"/>
        <c:auto val="1"/>
        <c:lblAlgn val="ctr"/>
        <c:lblOffset val="100"/>
        <c:noMultiLvlLbl val="0"/>
      </c:catAx>
      <c:valAx>
        <c:axId val="54657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57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168673</xdr:colOff>
      <xdr:row>0</xdr:row>
      <xdr:rowOff>0</xdr:rowOff>
    </xdr:from>
    <xdr:to>
      <xdr:col>15</xdr:col>
      <xdr:colOff>416173</xdr:colOff>
      <xdr:row>18</xdr:row>
      <xdr:rowOff>171502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0D5DC8C-6528-4382-970A-61A1ADC1C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2030" y="0"/>
          <a:ext cx="5019072" cy="3518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6</xdr:col>
      <xdr:colOff>304800</xdr:colOff>
      <xdr:row>22</xdr:row>
      <xdr:rowOff>145215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3B06CCB-D8A6-46AD-B68A-1C685E810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453"/>
          <a:ext cx="5133474" cy="32814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99061</xdr:colOff>
      <xdr:row>11</xdr:row>
      <xdr:rowOff>152400</xdr:rowOff>
    </xdr:from>
    <xdr:to>
      <xdr:col>6</xdr:col>
      <xdr:colOff>7621</xdr:colOff>
      <xdr:row>28</xdr:row>
      <xdr:rowOff>63395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8F4591B-E632-4862-87B2-753C548F4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247900"/>
          <a:ext cx="4724400" cy="3019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3</xdr:col>
      <xdr:colOff>533400</xdr:colOff>
      <xdr:row>30</xdr:row>
      <xdr:rowOff>35868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91A316B-3E48-4A92-8AF3-32662964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9900"/>
          <a:ext cx="4061460" cy="25961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246658</xdr:colOff>
      <xdr:row>8</xdr:row>
      <xdr:rowOff>101565</xdr:rowOff>
    </xdr:from>
    <xdr:to>
      <xdr:col>5</xdr:col>
      <xdr:colOff>376928</xdr:colOff>
      <xdr:row>23</xdr:row>
      <xdr:rowOff>101565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8A3AC05-05A8-4EA3-909B-932F8031B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73FD1-49C4-4C8B-80E5-34F2404367FD}">
  <dimension ref="A1:I26"/>
  <sheetViews>
    <sheetView tabSelected="1" zoomScale="73" zoomScaleNormal="73" workbookViewId="0">
      <selection activeCell="I8" sqref="I8"/>
    </sheetView>
  </sheetViews>
  <sheetFormatPr baseColWidth="10" defaultRowHeight="14.4" x14ac:dyDescent="0.3"/>
  <cols>
    <col min="2" max="2" width="16.44140625" customWidth="1"/>
    <col min="3" max="3" width="12.33203125" bestFit="1" customWidth="1"/>
    <col min="4" max="4" width="11.5546875" bestFit="1" customWidth="1"/>
    <col min="5" max="5" width="11.88671875" bestFit="1" customWidth="1"/>
    <col min="6" max="7" width="7.6640625" bestFit="1" customWidth="1"/>
    <col min="8" max="8" width="20.6640625" bestFit="1" customWidth="1"/>
    <col min="9" max="9" width="19.5546875" bestFit="1" customWidth="1"/>
    <col min="13" max="13" width="12" bestFit="1" customWidth="1"/>
    <col min="17" max="17" width="12" bestFit="1" customWidth="1"/>
  </cols>
  <sheetData>
    <row r="1" spans="1:9" ht="21" x14ac:dyDescent="0.4">
      <c r="A1" s="8" t="s">
        <v>2</v>
      </c>
    </row>
    <row r="3" spans="1:9" x14ac:dyDescent="0.3">
      <c r="A3" s="3" t="s">
        <v>1</v>
      </c>
      <c r="B3" s="3" t="s">
        <v>3</v>
      </c>
      <c r="C3" s="3" t="s">
        <v>35</v>
      </c>
      <c r="D3" s="3" t="s">
        <v>8</v>
      </c>
      <c r="E3" s="3" t="s">
        <v>9</v>
      </c>
      <c r="F3" s="3" t="s">
        <v>7</v>
      </c>
      <c r="G3" s="3" t="s">
        <v>6</v>
      </c>
      <c r="H3" s="3" t="s">
        <v>2</v>
      </c>
      <c r="I3" s="3" t="s">
        <v>36</v>
      </c>
    </row>
    <row r="4" spans="1:9" x14ac:dyDescent="0.3">
      <c r="A4" t="s">
        <v>4</v>
      </c>
      <c r="B4" t="s">
        <v>37</v>
      </c>
      <c r="C4">
        <v>4.6900000000000004</v>
      </c>
      <c r="G4" t="s">
        <v>59</v>
      </c>
      <c r="H4">
        <v>0.8</v>
      </c>
      <c r="I4">
        <f>H4*C4</f>
        <v>3.7520000000000007</v>
      </c>
    </row>
    <row r="5" spans="1:9" x14ac:dyDescent="0.3">
      <c r="A5" t="s">
        <v>5</v>
      </c>
      <c r="B5" t="s">
        <v>34</v>
      </c>
      <c r="C5">
        <f>6.8-4.69</f>
        <v>2.1099999999999994</v>
      </c>
      <c r="D5">
        <v>54</v>
      </c>
      <c r="E5">
        <v>26</v>
      </c>
      <c r="F5">
        <v>575</v>
      </c>
      <c r="G5" s="1">
        <f>(D5-E5)/F5</f>
        <v>4.8695652173913043E-2</v>
      </c>
      <c r="H5">
        <v>0.95</v>
      </c>
      <c r="I5">
        <f>H5*C5</f>
        <v>2.0044999999999993</v>
      </c>
    </row>
    <row r="6" spans="1:9" x14ac:dyDescent="0.3">
      <c r="F6" s="1"/>
    </row>
    <row r="7" spans="1:9" x14ac:dyDescent="0.3">
      <c r="B7" s="23"/>
      <c r="C7" s="23"/>
      <c r="D7" s="23"/>
      <c r="F7" s="1"/>
    </row>
    <row r="8" spans="1:9" x14ac:dyDescent="0.3">
      <c r="B8" s="23"/>
      <c r="C8" s="23"/>
      <c r="D8" s="23"/>
    </row>
    <row r="9" spans="1:9" x14ac:dyDescent="0.3">
      <c r="A9" s="3" t="s">
        <v>10</v>
      </c>
      <c r="B9" s="39"/>
      <c r="C9" s="28">
        <f>SUM(I4:I5)/SUM(C4:C5)</f>
        <v>0.84654411764705884</v>
      </c>
      <c r="D9" s="23"/>
    </row>
    <row r="10" spans="1:9" x14ac:dyDescent="0.3">
      <c r="B10" s="23"/>
      <c r="C10" s="23"/>
      <c r="D10" s="23"/>
    </row>
    <row r="11" spans="1:9" x14ac:dyDescent="0.3">
      <c r="B11" s="23"/>
      <c r="C11" s="23"/>
      <c r="D11" s="23"/>
    </row>
    <row r="12" spans="1:9" x14ac:dyDescent="0.3">
      <c r="B12" s="23"/>
      <c r="C12" s="23"/>
      <c r="D12" s="23"/>
    </row>
    <row r="24" spans="3:9" x14ac:dyDescent="0.3">
      <c r="C24" s="3"/>
      <c r="D24" s="3"/>
      <c r="E24" s="3"/>
      <c r="G24" s="3"/>
      <c r="H24" s="3"/>
      <c r="I24" s="3"/>
    </row>
    <row r="26" spans="3:9" x14ac:dyDescent="0.3">
      <c r="G26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F8B1-9125-49A2-A383-38924EA0F3A2}">
  <dimension ref="A1:AG28"/>
  <sheetViews>
    <sheetView zoomScale="86" zoomScaleNormal="86" workbookViewId="0">
      <selection activeCell="R9" sqref="R9"/>
    </sheetView>
  </sheetViews>
  <sheetFormatPr baseColWidth="10" defaultRowHeight="14.4" x14ac:dyDescent="0.3"/>
  <cols>
    <col min="3" max="3" width="12" bestFit="1" customWidth="1"/>
    <col min="5" max="5" width="12" bestFit="1" customWidth="1"/>
    <col min="17" max="17" width="13.44140625" bestFit="1" customWidth="1"/>
    <col min="18" max="18" width="12" bestFit="1" customWidth="1"/>
    <col min="21" max="21" width="12" bestFit="1" customWidth="1"/>
    <col min="24" max="24" width="12.44140625" bestFit="1" customWidth="1"/>
    <col min="27" max="27" width="15.33203125" bestFit="1" customWidth="1"/>
    <col min="28" max="28" width="12" bestFit="1" customWidth="1"/>
    <col min="32" max="32" width="15.33203125" bestFit="1" customWidth="1"/>
  </cols>
  <sheetData>
    <row r="1" spans="1:33" ht="21" x14ac:dyDescent="0.4">
      <c r="A1" s="8" t="s">
        <v>26</v>
      </c>
    </row>
    <row r="2" spans="1:33" x14ac:dyDescent="0.3">
      <c r="Q2" s="23"/>
      <c r="R2" s="25"/>
      <c r="S2" s="25"/>
      <c r="AD2" s="4"/>
    </row>
    <row r="3" spans="1:33" x14ac:dyDescent="0.3">
      <c r="A3" s="3" t="s">
        <v>13</v>
      </c>
      <c r="B3" s="3"/>
      <c r="C3" s="3" t="s">
        <v>14</v>
      </c>
      <c r="D3" s="3"/>
      <c r="E3" s="3" t="s">
        <v>7</v>
      </c>
      <c r="G3" s="6" t="s">
        <v>15</v>
      </c>
      <c r="H3" s="7"/>
      <c r="I3" s="3" t="s">
        <v>17</v>
      </c>
      <c r="J3" s="3"/>
      <c r="K3" s="6" t="s">
        <v>19</v>
      </c>
      <c r="L3" s="6"/>
      <c r="M3" s="3" t="s">
        <v>22</v>
      </c>
      <c r="N3" s="3"/>
      <c r="O3" s="3" t="s">
        <v>20</v>
      </c>
      <c r="P3" s="3"/>
      <c r="R3" s="23"/>
      <c r="S3" s="24"/>
      <c r="U3" s="3"/>
      <c r="V3" s="3"/>
      <c r="W3" s="3"/>
      <c r="X3" s="3"/>
    </row>
    <row r="4" spans="1:33" x14ac:dyDescent="0.3">
      <c r="A4">
        <v>54</v>
      </c>
      <c r="B4" t="s">
        <v>11</v>
      </c>
      <c r="C4">
        <v>26</v>
      </c>
      <c r="D4" t="s">
        <v>11</v>
      </c>
      <c r="E4">
        <v>575</v>
      </c>
      <c r="F4" t="s">
        <v>11</v>
      </c>
      <c r="G4" t="s">
        <v>16</v>
      </c>
      <c r="I4">
        <f>A4-C4</f>
        <v>28</v>
      </c>
      <c r="J4" t="s">
        <v>11</v>
      </c>
      <c r="K4" s="4">
        <v>8</v>
      </c>
      <c r="L4" t="s">
        <v>18</v>
      </c>
      <c r="M4" s="10">
        <v>200</v>
      </c>
      <c r="N4" s="5" t="s">
        <v>21</v>
      </c>
      <c r="O4" s="10">
        <v>219</v>
      </c>
      <c r="P4" s="5" t="s">
        <v>21</v>
      </c>
      <c r="U4" s="10"/>
      <c r="V4" s="5"/>
      <c r="W4" s="5"/>
      <c r="X4" s="5"/>
    </row>
    <row r="5" spans="1:33" x14ac:dyDescent="0.3">
      <c r="Q5" s="23"/>
      <c r="R5" s="23"/>
      <c r="AG5" s="2"/>
    </row>
    <row r="7" spans="1:33" x14ac:dyDescent="0.3">
      <c r="C7" s="1"/>
    </row>
    <row r="9" spans="1:33" x14ac:dyDescent="0.3">
      <c r="AG9" s="2"/>
    </row>
    <row r="15" spans="1:33" x14ac:dyDescent="0.3">
      <c r="AG15" s="2"/>
    </row>
    <row r="20" spans="1:33" x14ac:dyDescent="0.3">
      <c r="AG20" s="2"/>
    </row>
    <row r="25" spans="1:33" x14ac:dyDescent="0.3">
      <c r="A25" s="3" t="s">
        <v>15</v>
      </c>
      <c r="B25" s="39"/>
      <c r="C25" s="39" t="s">
        <v>26</v>
      </c>
      <c r="D25" s="23"/>
    </row>
    <row r="26" spans="1:33" x14ac:dyDescent="0.3">
      <c r="A26" t="s">
        <v>57</v>
      </c>
      <c r="B26" s="23"/>
      <c r="C26" s="40">
        <v>200</v>
      </c>
      <c r="D26" s="23" t="s">
        <v>21</v>
      </c>
    </row>
    <row r="27" spans="1:33" x14ac:dyDescent="0.3">
      <c r="A27" t="s">
        <v>58</v>
      </c>
      <c r="B27" s="23"/>
      <c r="C27" s="40">
        <v>219</v>
      </c>
      <c r="D27" s="23" t="s">
        <v>21</v>
      </c>
    </row>
    <row r="28" spans="1:33" x14ac:dyDescent="0.3">
      <c r="A28" s="3" t="s">
        <v>16</v>
      </c>
      <c r="B28" s="23"/>
      <c r="C28" s="41">
        <f>M4-(((M4-O4)*5)/25)</f>
        <v>203.8</v>
      </c>
      <c r="D28" s="32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79A63-1EF3-4A9C-A36E-6D6796EE2B76}">
  <dimension ref="A1:J11"/>
  <sheetViews>
    <sheetView zoomScale="96" zoomScaleNormal="96" workbookViewId="0"/>
  </sheetViews>
  <sheetFormatPr baseColWidth="10" defaultRowHeight="14.4" x14ac:dyDescent="0.3"/>
  <cols>
    <col min="3" max="3" width="12" bestFit="1" customWidth="1"/>
    <col min="5" max="5" width="12" bestFit="1" customWidth="1"/>
  </cols>
  <sheetData>
    <row r="1" spans="1:10" ht="21" x14ac:dyDescent="0.4">
      <c r="A1" s="8" t="s">
        <v>28</v>
      </c>
      <c r="B1" s="8"/>
      <c r="C1" s="8"/>
    </row>
    <row r="3" spans="1:10" x14ac:dyDescent="0.3">
      <c r="A3" s="11" t="s">
        <v>29</v>
      </c>
      <c r="B3" s="11"/>
      <c r="C3" s="11" t="s">
        <v>0</v>
      </c>
      <c r="D3" s="11"/>
      <c r="E3" s="11" t="s">
        <v>16</v>
      </c>
      <c r="F3" s="11"/>
      <c r="G3" s="11" t="s">
        <v>31</v>
      </c>
      <c r="H3" s="12"/>
      <c r="I3" s="11" t="s">
        <v>38</v>
      </c>
    </row>
    <row r="5" spans="1:10" x14ac:dyDescent="0.3">
      <c r="A5" t="s">
        <v>26</v>
      </c>
      <c r="C5" s="2">
        <v>132</v>
      </c>
      <c r="D5" t="s">
        <v>21</v>
      </c>
      <c r="E5" s="2">
        <v>204</v>
      </c>
      <c r="F5" t="s">
        <v>21</v>
      </c>
      <c r="G5" s="2">
        <v>236</v>
      </c>
      <c r="H5" t="s">
        <v>21</v>
      </c>
      <c r="I5">
        <v>251</v>
      </c>
      <c r="J5" t="s">
        <v>21</v>
      </c>
    </row>
    <row r="6" spans="1:10" x14ac:dyDescent="0.3">
      <c r="A6" t="s">
        <v>27</v>
      </c>
      <c r="B6" s="23"/>
      <c r="C6" s="38">
        <v>1.4</v>
      </c>
      <c r="D6" s="23"/>
      <c r="E6" s="23">
        <v>1.4</v>
      </c>
      <c r="F6" s="23"/>
      <c r="G6" s="23">
        <v>1.4</v>
      </c>
      <c r="H6" s="23"/>
      <c r="I6" s="38">
        <f>C6</f>
        <v>1.4</v>
      </c>
      <c r="J6" s="23"/>
    </row>
    <row r="7" spans="1:10" x14ac:dyDescent="0.3">
      <c r="A7" t="s">
        <v>12</v>
      </c>
      <c r="B7" s="23"/>
      <c r="C7" s="23">
        <v>6.8</v>
      </c>
      <c r="D7" s="23" t="s">
        <v>32</v>
      </c>
      <c r="E7" s="23">
        <v>6.8</v>
      </c>
      <c r="F7" s="23" t="s">
        <v>32</v>
      </c>
      <c r="G7" s="23">
        <v>6.8</v>
      </c>
      <c r="H7" s="23" t="s">
        <v>32</v>
      </c>
      <c r="I7" s="23">
        <f>C7</f>
        <v>6.8</v>
      </c>
      <c r="J7" s="23" t="s">
        <v>32</v>
      </c>
    </row>
    <row r="8" spans="1:10" x14ac:dyDescent="0.3">
      <c r="A8" t="s">
        <v>2</v>
      </c>
      <c r="B8" s="23"/>
      <c r="C8" s="30">
        <v>0.85</v>
      </c>
      <c r="D8" s="23"/>
      <c r="E8" s="29">
        <f>C8</f>
        <v>0.85</v>
      </c>
      <c r="F8" s="23"/>
      <c r="G8" s="29">
        <f>C8</f>
        <v>0.85</v>
      </c>
      <c r="H8" s="23"/>
      <c r="I8" s="29">
        <f>C8</f>
        <v>0.85</v>
      </c>
      <c r="J8" s="23"/>
    </row>
    <row r="9" spans="1:10" x14ac:dyDescent="0.3"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3">
      <c r="A10" s="3" t="s">
        <v>30</v>
      </c>
      <c r="B10" s="23"/>
      <c r="C10" s="31">
        <f>C5*C6*C7*C8</f>
        <v>1068.1439999999998</v>
      </c>
      <c r="D10" s="32" t="s">
        <v>33</v>
      </c>
      <c r="E10" s="31">
        <f>E5*E6*E7*E8</f>
        <v>1650.7679999999998</v>
      </c>
      <c r="F10" s="32" t="s">
        <v>33</v>
      </c>
      <c r="G10" s="31">
        <f>G5*G6*G7*G8</f>
        <v>1909.7119999999998</v>
      </c>
      <c r="H10" s="32" t="s">
        <v>33</v>
      </c>
      <c r="I10" s="31">
        <f>I5*I6*I7*I8</f>
        <v>2031.0919999999999</v>
      </c>
      <c r="J10" s="32" t="s">
        <v>33</v>
      </c>
    </row>
    <row r="11" spans="1:10" x14ac:dyDescent="0.3">
      <c r="B11" s="23"/>
      <c r="C11" s="23"/>
      <c r="D11" s="23"/>
      <c r="E11" s="23"/>
      <c r="F11" s="23"/>
      <c r="G11" s="23"/>
      <c r="H11" s="23"/>
      <c r="I11" s="23"/>
      <c r="J11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D0DC-A0F9-41C2-83D9-ED555EDBA088}">
  <dimension ref="A1:FX83"/>
  <sheetViews>
    <sheetView topLeftCell="A10" zoomScale="84" zoomScaleNormal="84" workbookViewId="0">
      <selection activeCell="G15" sqref="G15"/>
    </sheetView>
  </sheetViews>
  <sheetFormatPr baseColWidth="10" defaultRowHeight="14.4" x14ac:dyDescent="0.3"/>
  <cols>
    <col min="1" max="1" width="28.33203125" customWidth="1"/>
    <col min="5" max="5" width="14" customWidth="1"/>
  </cols>
  <sheetData>
    <row r="1" spans="1:15" ht="21" x14ac:dyDescent="0.4">
      <c r="A1" s="8" t="s">
        <v>53</v>
      </c>
    </row>
    <row r="3" spans="1:15" x14ac:dyDescent="0.3">
      <c r="A3" s="3" t="s">
        <v>39</v>
      </c>
    </row>
    <row r="4" spans="1:15" x14ac:dyDescent="0.3">
      <c r="A4" s="3"/>
      <c r="B4" s="3" t="s">
        <v>35</v>
      </c>
      <c r="C4" s="3"/>
      <c r="D4" s="3" t="s">
        <v>44</v>
      </c>
      <c r="E4" s="3" t="s">
        <v>2</v>
      </c>
      <c r="F4" s="3"/>
    </row>
    <row r="5" spans="1:15" x14ac:dyDescent="0.3">
      <c r="A5" t="s">
        <v>42</v>
      </c>
      <c r="B5">
        <v>4.6900000000000004</v>
      </c>
      <c r="C5" t="s">
        <v>32</v>
      </c>
      <c r="D5" t="s">
        <v>45</v>
      </c>
      <c r="E5">
        <v>0.6</v>
      </c>
    </row>
    <row r="6" spans="1:15" x14ac:dyDescent="0.3">
      <c r="A6" t="s">
        <v>43</v>
      </c>
      <c r="B6">
        <v>2.11</v>
      </c>
      <c r="C6" t="s">
        <v>32</v>
      </c>
      <c r="D6" t="s">
        <v>34</v>
      </c>
      <c r="E6">
        <v>0.95</v>
      </c>
    </row>
    <row r="8" spans="1:15" x14ac:dyDescent="0.3">
      <c r="A8" s="6" t="s">
        <v>46</v>
      </c>
      <c r="B8" s="9">
        <f>((B5*E5)+(B6*E6))/(B5+B6)</f>
        <v>0.7086029411764706</v>
      </c>
      <c r="C8" s="6"/>
    </row>
    <row r="10" spans="1:15" x14ac:dyDescent="0.3">
      <c r="A10" s="1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5"/>
    </row>
    <row r="11" spans="1:15" x14ac:dyDescent="0.3">
      <c r="A11" s="16" t="s">
        <v>40</v>
      </c>
      <c r="B11" s="24" t="s">
        <v>56</v>
      </c>
      <c r="D11" s="25"/>
      <c r="E11" s="26"/>
      <c r="F11" s="23"/>
      <c r="G11" s="23"/>
      <c r="H11" s="23"/>
      <c r="I11" s="23"/>
      <c r="J11" s="23"/>
      <c r="K11" s="23"/>
      <c r="L11" s="23"/>
      <c r="M11" s="23"/>
      <c r="N11" s="23"/>
      <c r="O11" s="17"/>
    </row>
    <row r="12" spans="1:15" x14ac:dyDescent="0.3">
      <c r="A12" s="18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7"/>
    </row>
    <row r="13" spans="1:15" x14ac:dyDescent="0.3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7"/>
    </row>
    <row r="14" spans="1:15" x14ac:dyDescent="0.3">
      <c r="A14" s="16" t="s">
        <v>41</v>
      </c>
      <c r="B14" s="23"/>
      <c r="C14" s="25" t="s">
        <v>23</v>
      </c>
      <c r="D14" s="27"/>
      <c r="E14" s="25" t="s">
        <v>22</v>
      </c>
      <c r="F14" s="25"/>
      <c r="G14" s="25" t="s">
        <v>20</v>
      </c>
      <c r="H14" s="25"/>
      <c r="I14" s="25" t="s">
        <v>24</v>
      </c>
      <c r="J14" s="27"/>
      <c r="K14" s="25" t="s">
        <v>25</v>
      </c>
      <c r="L14" s="27"/>
      <c r="M14" s="25" t="s">
        <v>55</v>
      </c>
      <c r="N14" s="25"/>
      <c r="O14" s="17"/>
    </row>
    <row r="15" spans="1:15" x14ac:dyDescent="0.3">
      <c r="A15" s="19"/>
      <c r="B15" s="23"/>
      <c r="C15" s="28">
        <v>132</v>
      </c>
      <c r="D15" s="24" t="s">
        <v>21</v>
      </c>
      <c r="E15" s="28">
        <v>200</v>
      </c>
      <c r="F15" s="24" t="s">
        <v>21</v>
      </c>
      <c r="G15" s="28">
        <v>219</v>
      </c>
      <c r="H15" s="24" t="s">
        <v>21</v>
      </c>
      <c r="I15" s="28">
        <v>204</v>
      </c>
      <c r="J15" s="24" t="s">
        <v>21</v>
      </c>
      <c r="K15" s="28">
        <v>236</v>
      </c>
      <c r="L15" s="24" t="s">
        <v>21</v>
      </c>
      <c r="M15" s="24">
        <v>251</v>
      </c>
      <c r="N15" s="24" t="s">
        <v>21</v>
      </c>
      <c r="O15" s="17"/>
    </row>
    <row r="16" spans="1:15" x14ac:dyDescent="0.3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33" spans="1:10" x14ac:dyDescent="0.3">
      <c r="A33" s="3" t="s">
        <v>47</v>
      </c>
    </row>
    <row r="35" spans="1:10" x14ac:dyDescent="0.3">
      <c r="A35" s="13" t="s">
        <v>29</v>
      </c>
      <c r="B35" s="13"/>
      <c r="C35" s="13" t="s">
        <v>0</v>
      </c>
      <c r="D35" s="13"/>
      <c r="E35" s="13" t="s">
        <v>16</v>
      </c>
      <c r="F35" s="13"/>
      <c r="G35" s="13" t="s">
        <v>31</v>
      </c>
      <c r="H35" s="13"/>
      <c r="I35" s="13" t="s">
        <v>38</v>
      </c>
    </row>
    <row r="37" spans="1:10" x14ac:dyDescent="0.3">
      <c r="A37" t="s">
        <v>26</v>
      </c>
      <c r="B37" s="23"/>
      <c r="C37" s="29">
        <v>132</v>
      </c>
      <c r="D37" s="23" t="s">
        <v>21</v>
      </c>
      <c r="E37" s="29">
        <v>204</v>
      </c>
      <c r="F37" s="23" t="s">
        <v>21</v>
      </c>
      <c r="G37" s="29">
        <v>236</v>
      </c>
      <c r="H37" s="23" t="s">
        <v>21</v>
      </c>
      <c r="I37" s="23">
        <v>251</v>
      </c>
      <c r="J37" s="23" t="s">
        <v>21</v>
      </c>
    </row>
    <row r="38" spans="1:10" x14ac:dyDescent="0.3">
      <c r="A38" t="s">
        <v>12</v>
      </c>
      <c r="B38" s="23"/>
      <c r="C38" s="23">
        <v>6.8</v>
      </c>
      <c r="D38" s="23" t="s">
        <v>32</v>
      </c>
      <c r="E38" s="23">
        <v>6.8</v>
      </c>
      <c r="F38" s="23" t="s">
        <v>32</v>
      </c>
      <c r="G38" s="23">
        <v>6.8</v>
      </c>
      <c r="H38" s="23" t="s">
        <v>32</v>
      </c>
      <c r="I38" s="23">
        <f>C38</f>
        <v>6.8</v>
      </c>
      <c r="J38" s="23" t="s">
        <v>32</v>
      </c>
    </row>
    <row r="39" spans="1:10" x14ac:dyDescent="0.3">
      <c r="A39" t="s">
        <v>2</v>
      </c>
      <c r="B39" s="23"/>
      <c r="C39" s="30">
        <v>0.71</v>
      </c>
      <c r="D39" s="23"/>
      <c r="E39" s="29">
        <f>C39</f>
        <v>0.71</v>
      </c>
      <c r="F39" s="23"/>
      <c r="G39" s="29">
        <f>C39</f>
        <v>0.71</v>
      </c>
      <c r="H39" s="23"/>
      <c r="I39" s="29">
        <f>C39</f>
        <v>0.71</v>
      </c>
      <c r="J39" s="23"/>
    </row>
    <row r="40" spans="1:10" x14ac:dyDescent="0.3"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3">
      <c r="A41" s="3" t="s">
        <v>30</v>
      </c>
      <c r="B41" s="23"/>
      <c r="C41" s="31">
        <f>C37*C38*C39</f>
        <v>637.29599999999994</v>
      </c>
      <c r="D41" s="32" t="s">
        <v>33</v>
      </c>
      <c r="E41" s="31">
        <f>E39*E38*E37</f>
        <v>984.91199999999992</v>
      </c>
      <c r="F41" s="32" t="s">
        <v>33</v>
      </c>
      <c r="G41" s="31">
        <f>G39*G38*G37</f>
        <v>1139.4079999999999</v>
      </c>
      <c r="H41" s="32" t="s">
        <v>33</v>
      </c>
      <c r="I41" s="31">
        <f>I39*I38*I37</f>
        <v>1211.8279999999997</v>
      </c>
      <c r="J41" s="32" t="s">
        <v>33</v>
      </c>
    </row>
    <row r="42" spans="1:10" x14ac:dyDescent="0.3">
      <c r="B42" s="23"/>
      <c r="C42" s="23"/>
      <c r="D42" s="23"/>
      <c r="E42" s="23"/>
      <c r="F42" s="23"/>
      <c r="G42" s="23"/>
      <c r="H42" s="23"/>
      <c r="I42" s="23"/>
      <c r="J42" s="23"/>
    </row>
    <row r="74" spans="171:180" x14ac:dyDescent="0.3">
      <c r="FO74" s="27"/>
      <c r="FP74" s="27"/>
      <c r="FQ74" s="27"/>
      <c r="FR74" s="27"/>
      <c r="FS74" s="27"/>
      <c r="FT74" s="27"/>
      <c r="FU74" s="27"/>
      <c r="FV74" s="27"/>
      <c r="FW74" s="27"/>
      <c r="FX74" s="27"/>
    </row>
    <row r="75" spans="171:180" x14ac:dyDescent="0.3">
      <c r="FO75" s="27"/>
      <c r="FP75" s="27"/>
      <c r="FQ75" s="27"/>
      <c r="FR75" s="27"/>
      <c r="FS75" s="27"/>
      <c r="FT75" s="27"/>
      <c r="FU75" s="27"/>
      <c r="FV75" s="27"/>
      <c r="FW75" s="27"/>
      <c r="FX75" s="27"/>
    </row>
    <row r="76" spans="171:180" x14ac:dyDescent="0.3">
      <c r="FO76" s="27"/>
      <c r="FP76" s="25"/>
      <c r="FQ76" s="25"/>
      <c r="FR76" s="25"/>
      <c r="FS76" s="25"/>
      <c r="FT76" s="25"/>
      <c r="FU76" s="27"/>
      <c r="FV76" s="27"/>
      <c r="FW76" s="27"/>
      <c r="FX76" s="27"/>
    </row>
    <row r="77" spans="171:180" x14ac:dyDescent="0.3">
      <c r="FO77" s="27"/>
      <c r="FP77" s="27"/>
      <c r="FQ77" s="27"/>
      <c r="FR77" s="27"/>
      <c r="FS77" s="27"/>
      <c r="FT77" s="27"/>
      <c r="FU77" s="27"/>
      <c r="FV77" s="27"/>
      <c r="FW77" s="27"/>
      <c r="FX77" s="27"/>
    </row>
    <row r="78" spans="171:180" x14ac:dyDescent="0.3">
      <c r="FO78" s="27"/>
      <c r="FP78" s="27"/>
      <c r="FQ78" s="25"/>
      <c r="FR78" s="25"/>
      <c r="FS78" s="25"/>
      <c r="FT78" s="25"/>
      <c r="FU78" s="25"/>
      <c r="FV78" s="25"/>
      <c r="FW78" s="25"/>
      <c r="FX78" s="27"/>
    </row>
    <row r="79" spans="171:180" x14ac:dyDescent="0.3">
      <c r="FO79" s="27"/>
      <c r="FP79" s="27"/>
      <c r="FQ79" s="42"/>
      <c r="FR79" s="43"/>
      <c r="FS79" s="42"/>
      <c r="FT79" s="43"/>
      <c r="FU79" s="42"/>
      <c r="FV79" s="43"/>
      <c r="FW79" s="42"/>
      <c r="FX79" s="43"/>
    </row>
    <row r="80" spans="171:180" x14ac:dyDescent="0.3">
      <c r="FO80" s="27"/>
      <c r="FP80" s="27"/>
      <c r="FQ80" s="42"/>
      <c r="FR80" s="43"/>
      <c r="FS80" s="42"/>
      <c r="FT80" s="43"/>
      <c r="FU80" s="42"/>
      <c r="FV80" s="43"/>
      <c r="FW80" s="42"/>
      <c r="FX80" s="43"/>
    </row>
    <row r="81" spans="171:180" x14ac:dyDescent="0.3">
      <c r="FO81" s="27"/>
      <c r="FP81" s="27"/>
      <c r="FQ81" s="44"/>
      <c r="FR81" s="44"/>
      <c r="FS81" s="44"/>
      <c r="FT81" s="44"/>
      <c r="FU81" s="44"/>
      <c r="FV81" s="44"/>
      <c r="FW81" s="44"/>
      <c r="FX81" s="27"/>
    </row>
    <row r="82" spans="171:180" x14ac:dyDescent="0.3">
      <c r="FO82" s="27"/>
      <c r="FP82" s="27"/>
      <c r="FQ82" s="27"/>
      <c r="FR82" s="27"/>
      <c r="FS82" s="27"/>
      <c r="FT82" s="27"/>
      <c r="FU82" s="27"/>
      <c r="FV82" s="27"/>
      <c r="FW82" s="27"/>
      <c r="FX82" s="27"/>
    </row>
    <row r="83" spans="171:180" x14ac:dyDescent="0.3">
      <c r="FO83" s="27"/>
      <c r="FP83" s="27"/>
      <c r="FQ83" s="27"/>
      <c r="FR83" s="27"/>
      <c r="FS83" s="27"/>
      <c r="FT83" s="27"/>
      <c r="FU83" s="27"/>
      <c r="FV83" s="27"/>
      <c r="FW83" s="27"/>
      <c r="FX83" s="27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1170-E106-46CC-BF10-42243C2B3D4F}">
  <dimension ref="A1:I7"/>
  <sheetViews>
    <sheetView zoomScale="73" zoomScaleNormal="73" workbookViewId="0">
      <selection activeCell="J29" sqref="J29"/>
    </sheetView>
  </sheetViews>
  <sheetFormatPr baseColWidth="10" defaultRowHeight="14.4" x14ac:dyDescent="0.3"/>
  <cols>
    <col min="1" max="1" width="18.5546875" customWidth="1"/>
  </cols>
  <sheetData>
    <row r="1" spans="1:9" ht="21" x14ac:dyDescent="0.4">
      <c r="A1" s="33" t="s">
        <v>48</v>
      </c>
      <c r="B1" s="33"/>
      <c r="C1" s="33"/>
      <c r="D1" s="33"/>
      <c r="E1" s="33"/>
      <c r="F1" s="27"/>
      <c r="G1" s="23"/>
      <c r="H1" s="23"/>
      <c r="I1" s="23"/>
    </row>
    <row r="2" spans="1:9" x14ac:dyDescent="0.3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3">
      <c r="A3" s="25"/>
      <c r="B3" s="25" t="s">
        <v>49</v>
      </c>
      <c r="C3" s="25"/>
      <c r="D3" s="25" t="s">
        <v>50</v>
      </c>
      <c r="E3" s="25"/>
      <c r="F3" s="25" t="s">
        <v>51</v>
      </c>
      <c r="G3" s="25"/>
      <c r="H3" s="25" t="s">
        <v>52</v>
      </c>
      <c r="I3" s="23"/>
    </row>
    <row r="4" spans="1:9" x14ac:dyDescent="0.3">
      <c r="A4" s="25" t="s">
        <v>53</v>
      </c>
      <c r="B4" s="34">
        <v>637</v>
      </c>
      <c r="C4" s="35" t="s">
        <v>33</v>
      </c>
      <c r="D4" s="34">
        <v>985</v>
      </c>
      <c r="E4" s="35" t="s">
        <v>33</v>
      </c>
      <c r="F4" s="34">
        <v>1139</v>
      </c>
      <c r="G4" s="35" t="s">
        <v>33</v>
      </c>
      <c r="H4" s="34">
        <v>1212</v>
      </c>
      <c r="I4" s="35" t="s">
        <v>33</v>
      </c>
    </row>
    <row r="5" spans="1:9" x14ac:dyDescent="0.3">
      <c r="A5" s="25" t="s">
        <v>54</v>
      </c>
      <c r="B5" s="34">
        <v>1068</v>
      </c>
      <c r="C5" s="35" t="s">
        <v>33</v>
      </c>
      <c r="D5" s="34">
        <v>1651</v>
      </c>
      <c r="E5" s="35" t="s">
        <v>33</v>
      </c>
      <c r="F5" s="34">
        <v>1910</v>
      </c>
      <c r="G5" s="35" t="s">
        <v>33</v>
      </c>
      <c r="H5" s="34">
        <v>2031</v>
      </c>
      <c r="I5" s="35" t="s">
        <v>33</v>
      </c>
    </row>
    <row r="6" spans="1:9" x14ac:dyDescent="0.3">
      <c r="A6" s="25"/>
      <c r="B6" s="36"/>
      <c r="C6" s="37"/>
      <c r="D6" s="37"/>
      <c r="E6" s="37"/>
      <c r="F6" s="37"/>
      <c r="G6" s="37"/>
      <c r="H6" s="37"/>
      <c r="I6" s="23"/>
    </row>
    <row r="7" spans="1:9" x14ac:dyDescent="0.3">
      <c r="A7" s="23"/>
      <c r="B7" s="23"/>
      <c r="C7" s="23"/>
      <c r="D7" s="23"/>
      <c r="E7" s="23"/>
      <c r="F7" s="23"/>
      <c r="G7" s="23"/>
      <c r="H7" s="23"/>
      <c r="I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Avrenningskoeffisient</vt:lpstr>
      <vt:lpstr>Nedbørsintensitet</vt:lpstr>
      <vt:lpstr>Dimensjonerende avrenning</vt:lpstr>
      <vt:lpstr>Dagens avrenning</vt:lpstr>
      <vt:lpstr>Sammenligning av avrenning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Bendik</dc:creator>
  <cp:lastModifiedBy>Bendik</cp:lastModifiedBy>
  <dcterms:created xsi:type="dcterms:W3CDTF">2020-04-23T09:05:44Z</dcterms:created>
  <dcterms:modified xsi:type="dcterms:W3CDTF">2020-05-25T11:19:29Z</dcterms:modified>
</cp:coreProperties>
</file>